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E:\---------- DISCO ESTERNO  -------\PROBLEMI MATEMATICAMENTE\DEBITO\MATEMATICAMENTE\"/>
    </mc:Choice>
  </mc:AlternateContent>
  <bookViews>
    <workbookView xWindow="360" yWindow="270" windowWidth="21840" windowHeight="9150"/>
  </bookViews>
  <sheets>
    <sheet name="cover" sheetId="20" r:id="rId1"/>
    <sheet name="SOLUZIONE CON FORMULA" sheetId="17" r:id="rId2"/>
    <sheet name="Plot rientro" sheetId="18" r:id="rId3"/>
    <sheet name="SOLUZIONE CON METODO RICORSIVO" sheetId="12" r:id="rId4"/>
    <sheet name="PLOT DEB-PIL" sheetId="19" r:id="rId5"/>
  </sheets>
  <calcPr calcId="152511"/>
</workbook>
</file>

<file path=xl/calcChain.xml><?xml version="1.0" encoding="utf-8"?>
<calcChain xmlns="http://schemas.openxmlformats.org/spreadsheetml/2006/main">
  <c r="C5" i="19" l="1"/>
  <c r="D5" i="19"/>
  <c r="E5" i="19"/>
  <c r="F5" i="19"/>
  <c r="G5" i="19"/>
  <c r="H5" i="19"/>
  <c r="I5" i="19"/>
  <c r="J5" i="19"/>
  <c r="K5" i="19"/>
  <c r="L5" i="19"/>
  <c r="M5" i="19"/>
  <c r="N5" i="19"/>
  <c r="B5" i="19"/>
  <c r="D4" i="19"/>
  <c r="E4" i="19"/>
  <c r="F4" i="19"/>
  <c r="G4" i="19"/>
  <c r="H4" i="19"/>
  <c r="I4" i="19"/>
  <c r="J4" i="19"/>
  <c r="K4" i="19"/>
  <c r="L4" i="19"/>
  <c r="M4" i="19"/>
  <c r="N4" i="19"/>
  <c r="O4" i="19"/>
  <c r="P4" i="19"/>
  <c r="Q4" i="19"/>
  <c r="R4" i="19"/>
  <c r="S4" i="19"/>
  <c r="T4" i="19"/>
  <c r="U4" i="19"/>
  <c r="V4" i="19"/>
  <c r="W4" i="19"/>
  <c r="X4" i="19"/>
  <c r="Y4" i="19"/>
  <c r="Z4" i="19"/>
  <c r="AA4" i="19"/>
  <c r="AB4" i="19"/>
  <c r="AC4" i="19"/>
  <c r="AD4" i="19"/>
  <c r="AE4" i="19"/>
  <c r="AF4" i="19"/>
  <c r="AG4" i="19"/>
  <c r="AH4" i="19"/>
  <c r="C4" i="19"/>
  <c r="B4" i="19"/>
  <c r="I15" i="17" l="1"/>
  <c r="J13" i="17"/>
  <c r="J12" i="17"/>
  <c r="I12" i="17"/>
  <c r="I11" i="17"/>
  <c r="J7" i="17"/>
  <c r="K7" i="17"/>
  <c r="K8" i="17"/>
  <c r="I9" i="17"/>
  <c r="K5" i="17"/>
  <c r="J5" i="17"/>
  <c r="H13" i="17"/>
  <c r="H7" i="17"/>
  <c r="H5" i="17"/>
  <c r="G6" i="17"/>
  <c r="K6" i="17" s="1"/>
  <c r="G7" i="17"/>
  <c r="I7" i="17" s="1"/>
  <c r="G8" i="17"/>
  <c r="I8" i="17" s="1"/>
  <c r="G9" i="17"/>
  <c r="J9" i="17" s="1"/>
  <c r="G10" i="17"/>
  <c r="J10" i="17" s="1"/>
  <c r="G11" i="17"/>
  <c r="K11" i="17" s="1"/>
  <c r="G12" i="17"/>
  <c r="H12" i="17" s="1"/>
  <c r="G13" i="17"/>
  <c r="I13" i="17" s="1"/>
  <c r="G14" i="17"/>
  <c r="J14" i="17" s="1"/>
  <c r="G15" i="17"/>
  <c r="K15" i="17" s="1"/>
  <c r="G5" i="17"/>
  <c r="I5" i="17" s="1"/>
  <c r="K4" i="17"/>
  <c r="J4" i="17"/>
  <c r="I4" i="17"/>
  <c r="I10" i="17" l="1"/>
  <c r="H6" i="17"/>
  <c r="H14" i="17"/>
  <c r="I6" i="17"/>
  <c r="K13" i="17"/>
  <c r="H9" i="17"/>
  <c r="H11" i="17"/>
  <c r="H15" i="17"/>
  <c r="K9" i="17"/>
  <c r="J8" i="17"/>
  <c r="K10" i="17"/>
  <c r="J11" i="17"/>
  <c r="K12" i="17"/>
  <c r="I14" i="17"/>
  <c r="J15" i="17"/>
  <c r="J6" i="17"/>
  <c r="K14" i="17"/>
  <c r="H8" i="17"/>
  <c r="H10" i="17"/>
  <c r="AO11" i="12" l="1"/>
  <c r="AO12" i="12"/>
  <c r="AO13" i="12"/>
  <c r="AO14" i="12"/>
  <c r="AO15" i="12"/>
  <c r="AO16" i="12"/>
  <c r="AO17" i="12"/>
  <c r="AO18" i="12"/>
  <c r="AO19" i="12"/>
  <c r="AN11" i="12"/>
  <c r="AN12" i="12"/>
  <c r="AN13" i="12"/>
  <c r="AN14" i="12"/>
  <c r="AN15" i="12"/>
  <c r="AN16" i="12"/>
  <c r="AN17" i="12"/>
  <c r="AN18" i="12"/>
  <c r="AN19" i="12"/>
  <c r="A16" i="12"/>
  <c r="B16" i="12"/>
  <c r="E16" i="12"/>
  <c r="T16" i="12" s="1"/>
  <c r="U16" i="12" s="1"/>
  <c r="V16" i="12" s="1"/>
  <c r="W16" i="12" s="1"/>
  <c r="X16" i="12" s="1"/>
  <c r="Y16" i="12" s="1"/>
  <c r="Z16" i="12" s="1"/>
  <c r="AA16" i="12" s="1"/>
  <c r="AB16" i="12" s="1"/>
  <c r="AC16" i="12" s="1"/>
  <c r="AD16" i="12" s="1"/>
  <c r="AE16" i="12" s="1"/>
  <c r="AF16" i="12" s="1"/>
  <c r="AG16" i="12" s="1"/>
  <c r="AH16" i="12" s="1"/>
  <c r="AI16" i="12" s="1"/>
  <c r="AJ16" i="12" s="1"/>
  <c r="AK16" i="12" s="1"/>
  <c r="AL16" i="12" s="1"/>
  <c r="AM16" i="12" s="1"/>
  <c r="A13" i="12"/>
  <c r="B13" i="12"/>
  <c r="E13" i="12"/>
  <c r="T13" i="12" s="1"/>
  <c r="A11" i="12"/>
  <c r="B11" i="12"/>
  <c r="E11" i="12"/>
  <c r="T11" i="12" s="1"/>
  <c r="U11" i="12" s="1"/>
  <c r="V11" i="12" s="1"/>
  <c r="W11" i="12" s="1"/>
  <c r="X11" i="12" s="1"/>
  <c r="Y11" i="12" s="1"/>
  <c r="Z11" i="12" s="1"/>
  <c r="AA11" i="12" s="1"/>
  <c r="AB11" i="12" s="1"/>
  <c r="AC11" i="12" s="1"/>
  <c r="AD11" i="12" s="1"/>
  <c r="AE11" i="12" s="1"/>
  <c r="AF11" i="12" s="1"/>
  <c r="AG11" i="12" s="1"/>
  <c r="AH11" i="12" s="1"/>
  <c r="AI11" i="12" s="1"/>
  <c r="AJ11" i="12" s="1"/>
  <c r="AK11" i="12" s="1"/>
  <c r="AL11" i="12" s="1"/>
  <c r="AM11" i="12" s="1"/>
  <c r="B15" i="12"/>
  <c r="A15" i="12"/>
  <c r="E15" i="12"/>
  <c r="AQ13" i="12" l="1"/>
  <c r="AP16" i="12"/>
  <c r="U13" i="12"/>
  <c r="O5" i="19"/>
  <c r="O3" i="19" s="1"/>
  <c r="AQ15" i="12"/>
  <c r="AQ11" i="12"/>
  <c r="AP15" i="12"/>
  <c r="AP13" i="12"/>
  <c r="AP11" i="12"/>
  <c r="AQ16" i="12"/>
  <c r="T15" i="12"/>
  <c r="U15" i="12" s="1"/>
  <c r="V15" i="12" s="1"/>
  <c r="W15" i="12" s="1"/>
  <c r="X15" i="12" s="1"/>
  <c r="Y15" i="12" s="1"/>
  <c r="Z15" i="12" s="1"/>
  <c r="AA15" i="12" s="1"/>
  <c r="AB15" i="12" s="1"/>
  <c r="AC15" i="12" s="1"/>
  <c r="AD15" i="12" s="1"/>
  <c r="AE15" i="12" s="1"/>
  <c r="AF15" i="12" s="1"/>
  <c r="AG15" i="12" s="1"/>
  <c r="AH15" i="12" s="1"/>
  <c r="AI15" i="12" s="1"/>
  <c r="AJ15" i="12" s="1"/>
  <c r="AK15" i="12" s="1"/>
  <c r="AL15" i="12" s="1"/>
  <c r="AM15" i="12" s="1"/>
  <c r="B9" i="12"/>
  <c r="B10" i="12"/>
  <c r="B12" i="12"/>
  <c r="B17" i="12"/>
  <c r="B18" i="12"/>
  <c r="B19" i="12"/>
  <c r="A9" i="12"/>
  <c r="A10" i="12"/>
  <c r="A12" i="12"/>
  <c r="A17" i="12"/>
  <c r="A18" i="12"/>
  <c r="A19" i="12"/>
  <c r="B14" i="12"/>
  <c r="AO10" i="12"/>
  <c r="AO9" i="12"/>
  <c r="AN10" i="12"/>
  <c r="AN9" i="12"/>
  <c r="E12" i="12"/>
  <c r="T12" i="12" s="1"/>
  <c r="E19" i="12"/>
  <c r="E18" i="12"/>
  <c r="E17" i="12"/>
  <c r="AQ17" i="12" s="1"/>
  <c r="E10" i="12"/>
  <c r="E9" i="12"/>
  <c r="AO7" i="12"/>
  <c r="V13" i="12" l="1"/>
  <c r="P5" i="19"/>
  <c r="P3" i="19" s="1"/>
  <c r="T18" i="12"/>
  <c r="U18" i="12" s="1"/>
  <c r="V18" i="12" s="1"/>
  <c r="W18" i="12" s="1"/>
  <c r="X18" i="12" s="1"/>
  <c r="Y18" i="12" s="1"/>
  <c r="Z18" i="12" s="1"/>
  <c r="AA18" i="12" s="1"/>
  <c r="AB18" i="12" s="1"/>
  <c r="AC18" i="12" s="1"/>
  <c r="AD18" i="12" s="1"/>
  <c r="AE18" i="12" s="1"/>
  <c r="AF18" i="12" s="1"/>
  <c r="AG18" i="12" s="1"/>
  <c r="AH18" i="12" s="1"/>
  <c r="AI18" i="12" s="1"/>
  <c r="AJ18" i="12" s="1"/>
  <c r="AK18" i="12" s="1"/>
  <c r="AL18" i="12" s="1"/>
  <c r="AM18" i="12" s="1"/>
  <c r="AQ10" i="12"/>
  <c r="AQ18" i="12"/>
  <c r="AP17" i="12"/>
  <c r="T10" i="12"/>
  <c r="U10" i="12" s="1"/>
  <c r="V10" i="12" s="1"/>
  <c r="W10" i="12" s="1"/>
  <c r="X10" i="12" s="1"/>
  <c r="Y10" i="12" s="1"/>
  <c r="Z10" i="12" s="1"/>
  <c r="AA10" i="12" s="1"/>
  <c r="AB10" i="12" s="1"/>
  <c r="AC10" i="12" s="1"/>
  <c r="AD10" i="12" s="1"/>
  <c r="AE10" i="12" s="1"/>
  <c r="AF10" i="12" s="1"/>
  <c r="AG10" i="12" s="1"/>
  <c r="AH10" i="12" s="1"/>
  <c r="AI10" i="12" s="1"/>
  <c r="AJ10" i="12" s="1"/>
  <c r="AK10" i="12" s="1"/>
  <c r="AL10" i="12" s="1"/>
  <c r="AM10" i="12" s="1"/>
  <c r="T9" i="12"/>
  <c r="U9" i="12" s="1"/>
  <c r="T17" i="12"/>
  <c r="U17" i="12" s="1"/>
  <c r="V17" i="12" s="1"/>
  <c r="W17" i="12" s="1"/>
  <c r="X17" i="12" s="1"/>
  <c r="Y17" i="12" s="1"/>
  <c r="Z17" i="12" s="1"/>
  <c r="AA17" i="12" s="1"/>
  <c r="AB17" i="12" s="1"/>
  <c r="AC17" i="12" s="1"/>
  <c r="AD17" i="12" s="1"/>
  <c r="AE17" i="12" s="1"/>
  <c r="AF17" i="12" s="1"/>
  <c r="AG17" i="12" s="1"/>
  <c r="AH17" i="12" s="1"/>
  <c r="AI17" i="12" s="1"/>
  <c r="AJ17" i="12" s="1"/>
  <c r="AK17" i="12" s="1"/>
  <c r="AL17" i="12" s="1"/>
  <c r="AM17" i="12" s="1"/>
  <c r="T19" i="12"/>
  <c r="U19" i="12" s="1"/>
  <c r="V19" i="12" s="1"/>
  <c r="W19" i="12" s="1"/>
  <c r="X19" i="12" s="1"/>
  <c r="Y19" i="12" s="1"/>
  <c r="Z19" i="12" s="1"/>
  <c r="AA19" i="12" s="1"/>
  <c r="AB19" i="12" s="1"/>
  <c r="AC19" i="12" s="1"/>
  <c r="AD19" i="12" s="1"/>
  <c r="AE19" i="12" s="1"/>
  <c r="AF19" i="12" s="1"/>
  <c r="AG19" i="12" s="1"/>
  <c r="AH19" i="12" s="1"/>
  <c r="AI19" i="12" s="1"/>
  <c r="AJ19" i="12" s="1"/>
  <c r="AK19" i="12" s="1"/>
  <c r="AL19" i="12" s="1"/>
  <c r="AM19" i="12" s="1"/>
  <c r="AQ12" i="12"/>
  <c r="AP19" i="12"/>
  <c r="AP12" i="12"/>
  <c r="AP18" i="12"/>
  <c r="AQ19" i="12"/>
  <c r="U12" i="12"/>
  <c r="V12" i="12" s="1"/>
  <c r="W12" i="12" s="1"/>
  <c r="X12" i="12" s="1"/>
  <c r="Y12" i="12" s="1"/>
  <c r="Z12" i="12" s="1"/>
  <c r="AA12" i="12" s="1"/>
  <c r="AB12" i="12" s="1"/>
  <c r="AC12" i="12" s="1"/>
  <c r="AD12" i="12" s="1"/>
  <c r="AE12" i="12" s="1"/>
  <c r="AF12" i="12" s="1"/>
  <c r="AG12" i="12" s="1"/>
  <c r="AH12" i="12" s="1"/>
  <c r="AI12" i="12" s="1"/>
  <c r="AJ12" i="12" s="1"/>
  <c r="AK12" i="12" s="1"/>
  <c r="AL12" i="12" s="1"/>
  <c r="AM12" i="12" s="1"/>
  <c r="AN7" i="12"/>
  <c r="AQ7" i="12" s="1"/>
  <c r="AP10" i="12"/>
  <c r="AQ9" i="12"/>
  <c r="AP9" i="12"/>
  <c r="V9" i="12" l="1"/>
  <c r="U8" i="12"/>
  <c r="W13" i="12"/>
  <c r="Q5" i="19"/>
  <c r="Q3" i="19" s="1"/>
  <c r="T7" i="12"/>
  <c r="U7" i="12" s="1"/>
  <c r="V7" i="12" s="1"/>
  <c r="W7" i="12" s="1"/>
  <c r="X7" i="12" s="1"/>
  <c r="Y7" i="12" s="1"/>
  <c r="Z7" i="12" s="1"/>
  <c r="AA7" i="12" s="1"/>
  <c r="AB7" i="12" s="1"/>
  <c r="AC7" i="12" s="1"/>
  <c r="AD7" i="12" s="1"/>
  <c r="AE7" i="12" s="1"/>
  <c r="AF7" i="12" s="1"/>
  <c r="AG7" i="12" s="1"/>
  <c r="AH7" i="12" s="1"/>
  <c r="AI7" i="12" s="1"/>
  <c r="AJ7" i="12" s="1"/>
  <c r="AK7" i="12" s="1"/>
  <c r="AL7" i="12" s="1"/>
  <c r="AM7" i="12" s="1"/>
  <c r="AP7" i="12"/>
  <c r="X13" i="12" l="1"/>
  <c r="R5" i="19"/>
  <c r="R3" i="19" s="1"/>
  <c r="W9" i="12"/>
  <c r="V8" i="12"/>
  <c r="E14" i="12"/>
  <c r="A14" i="12"/>
  <c r="X9" i="12" l="1"/>
  <c r="W8" i="12"/>
  <c r="Y13" i="12"/>
  <c r="S5" i="19"/>
  <c r="S3" i="19" s="1"/>
  <c r="T14" i="12"/>
  <c r="AP14" i="12"/>
  <c r="AQ14" i="12"/>
  <c r="U14" i="12"/>
  <c r="V14" i="12" s="1"/>
  <c r="W14" i="12" s="1"/>
  <c r="X14" i="12" s="1"/>
  <c r="Y14" i="12" s="1"/>
  <c r="Z14" i="12" s="1"/>
  <c r="AA14" i="12" s="1"/>
  <c r="AB14" i="12" s="1"/>
  <c r="AC14" i="12" s="1"/>
  <c r="AD14" i="12" s="1"/>
  <c r="AE14" i="12" s="1"/>
  <c r="AF14" i="12" s="1"/>
  <c r="AG14" i="12" s="1"/>
  <c r="AH14" i="12" s="1"/>
  <c r="AI14" i="12" s="1"/>
  <c r="AJ14" i="12" s="1"/>
  <c r="AK14" i="12" s="1"/>
  <c r="AL14" i="12" s="1"/>
  <c r="AM14" i="12" s="1"/>
  <c r="Z13" i="12" l="1"/>
  <c r="T5" i="19"/>
  <c r="T3" i="19" s="1"/>
  <c r="Y9" i="12"/>
  <c r="X8" i="12"/>
  <c r="Z9" i="12" l="1"/>
  <c r="Y8" i="12"/>
  <c r="AA13" i="12"/>
  <c r="U5" i="19"/>
  <c r="U3" i="19" s="1"/>
  <c r="AB13" i="12" l="1"/>
  <c r="V5" i="19"/>
  <c r="V3" i="19" s="1"/>
  <c r="AA9" i="12"/>
  <c r="Z8" i="12"/>
  <c r="AB9" i="12" l="1"/>
  <c r="AA8" i="12"/>
  <c r="AC13" i="12"/>
  <c r="W5" i="19"/>
  <c r="W3" i="19" s="1"/>
  <c r="AD13" i="12" l="1"/>
  <c r="X5" i="19"/>
  <c r="X3" i="19" s="1"/>
  <c r="AC9" i="12"/>
  <c r="AB8" i="12"/>
  <c r="AD9" i="12" l="1"/>
  <c r="AC8" i="12"/>
  <c r="AE13" i="12"/>
  <c r="Y5" i="19"/>
  <c r="Y3" i="19" s="1"/>
  <c r="AF13" i="12" l="1"/>
  <c r="Z5" i="19"/>
  <c r="Z3" i="19" s="1"/>
  <c r="AE9" i="12"/>
  <c r="AD8" i="12"/>
  <c r="AF9" i="12" l="1"/>
  <c r="AE8" i="12"/>
  <c r="AG13" i="12"/>
  <c r="AA5" i="19"/>
  <c r="AA3" i="19" s="1"/>
  <c r="AG9" i="12" l="1"/>
  <c r="AF8" i="12"/>
  <c r="AH13" i="12"/>
  <c r="AB5" i="19"/>
  <c r="AB3" i="19" s="1"/>
  <c r="AI13" i="12" l="1"/>
  <c r="AC5" i="19"/>
  <c r="AC3" i="19" s="1"/>
  <c r="AH9" i="12"/>
  <c r="AG8" i="12"/>
  <c r="AI9" i="12" l="1"/>
  <c r="AH8" i="12"/>
  <c r="AJ13" i="12"/>
  <c r="AD5" i="19"/>
  <c r="AD3" i="19" s="1"/>
  <c r="AK13" i="12" l="1"/>
  <c r="AE5" i="19"/>
  <c r="AE3" i="19" s="1"/>
  <c r="AJ9" i="12"/>
  <c r="AI8" i="12"/>
  <c r="AK9" i="12" l="1"/>
  <c r="AJ8" i="12"/>
  <c r="AL13" i="12"/>
  <c r="AF5" i="19"/>
  <c r="AF3" i="19" s="1"/>
  <c r="AM13" i="12" l="1"/>
  <c r="AH5" i="19" s="1"/>
  <c r="AG5" i="19"/>
  <c r="AG3" i="19" s="1"/>
  <c r="AL9" i="12"/>
  <c r="AK8" i="12"/>
  <c r="AM9" i="12" l="1"/>
  <c r="AM8" i="12" s="1"/>
  <c r="AL8" i="12"/>
  <c r="AH2" i="19"/>
  <c r="AH3" i="19"/>
</calcChain>
</file>

<file path=xl/sharedStrings.xml><?xml version="1.0" encoding="utf-8"?>
<sst xmlns="http://schemas.openxmlformats.org/spreadsheetml/2006/main" count="29" uniqueCount="23">
  <si>
    <t>1+r-g</t>
  </si>
  <si>
    <t>anno</t>
  </si>
  <si>
    <t>r-g</t>
  </si>
  <si>
    <t>D/Y</t>
  </si>
  <si>
    <t>C</t>
  </si>
  <si>
    <t>SOLPAR</t>
  </si>
  <si>
    <t>g - r</t>
  </si>
  <si>
    <t>DP/Y risol.</t>
  </si>
  <si>
    <t>-DP/Y risol.</t>
  </si>
  <si>
    <t>Italia</t>
  </si>
  <si>
    <t>Francia</t>
  </si>
  <si>
    <t>Germania</t>
  </si>
  <si>
    <t>Spagna</t>
  </si>
  <si>
    <r>
      <t>d</t>
    </r>
    <r>
      <rPr>
        <b/>
        <vertAlign val="subscript"/>
        <sz val="10"/>
        <rFont val="Arial"/>
        <family val="2"/>
      </rPr>
      <t>2015</t>
    </r>
    <r>
      <rPr>
        <b/>
        <sz val="10"/>
        <rFont val="Arial"/>
        <family val="2"/>
      </rPr>
      <t>/Y</t>
    </r>
    <r>
      <rPr>
        <b/>
        <vertAlign val="subscript"/>
        <sz val="10"/>
        <rFont val="Arial"/>
        <family val="2"/>
      </rPr>
      <t>2015</t>
    </r>
  </si>
  <si>
    <t>AP/Y</t>
  </si>
  <si>
    <t>limite 60%</t>
  </si>
  <si>
    <t>+ RISOLUTORE EXCEL</t>
  </si>
  <si>
    <t>Autore: Hume</t>
  </si>
  <si>
    <r>
      <t xml:space="preserve">limite </t>
    </r>
    <r>
      <rPr>
        <b/>
        <sz val="10"/>
        <rFont val="Arial"/>
        <family val="2"/>
      </rPr>
      <t>d/Y</t>
    </r>
  </si>
  <si>
    <t>SOLUZIONE CON FORMULE  (1) E (2) DELL'ARTICOLO (WORDFILE)</t>
  </si>
  <si>
    <t xml:space="preserve">DIAGRAMMA DEBITO/PIL </t>
  </si>
  <si>
    <t>DEBITO</t>
  </si>
  <si>
    <t>SOLUZIONE CON METODO RICORSIVO PER IL CASO ITALIA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</si>
</sst>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%"/>
  </numFmts>
  <fonts count="11" x14ac:knownFonts="1">
    <font>
      <sz val="10"/>
      <name val="Arial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9"/>
      <color rgb="FF000000"/>
      <name val="Verdana"/>
      <family val="2"/>
    </font>
    <font>
      <b/>
      <vertAlign val="subscript"/>
      <sz val="10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0" fillId="0" borderId="0" xfId="1" applyNumberFormat="1" applyFont="1"/>
    <xf numFmtId="164" fontId="0" fillId="0" borderId="0" xfId="0" applyNumberFormat="1"/>
    <xf numFmtId="10" fontId="0" fillId="0" borderId="0" xfId="0" applyNumberFormat="1"/>
    <xf numFmtId="0" fontId="0" fillId="2" borderId="0" xfId="0" applyFill="1"/>
    <xf numFmtId="9" fontId="0" fillId="0" borderId="0" xfId="1" applyFont="1"/>
    <xf numFmtId="0" fontId="1" fillId="0" borderId="0" xfId="0" applyFont="1"/>
    <xf numFmtId="9" fontId="0" fillId="0" borderId="0" xfId="0" applyNumberFormat="1"/>
    <xf numFmtId="0" fontId="7" fillId="0" borderId="0" xfId="0" applyFont="1"/>
    <xf numFmtId="0" fontId="2" fillId="0" borderId="0" xfId="0" applyFont="1" applyAlignment="1">
      <alignment horizontal="right"/>
    </xf>
    <xf numFmtId="10" fontId="0" fillId="2" borderId="0" xfId="0" applyNumberFormat="1" applyFill="1"/>
    <xf numFmtId="164" fontId="0" fillId="2" borderId="0" xfId="1" applyNumberFormat="1" applyFont="1" applyFill="1"/>
    <xf numFmtId="10" fontId="0" fillId="0" borderId="0" xfId="2" applyNumberFormat="1" applyFont="1"/>
    <xf numFmtId="10" fontId="0" fillId="0" borderId="0" xfId="1" applyNumberFormat="1" applyFont="1"/>
    <xf numFmtId="0" fontId="4" fillId="0" borderId="0" xfId="0" applyFont="1" applyAlignment="1">
      <alignment horizontal="center"/>
    </xf>
    <xf numFmtId="10" fontId="0" fillId="3" borderId="0" xfId="0" applyNumberFormat="1" applyFill="1"/>
    <xf numFmtId="164" fontId="1" fillId="0" borderId="0" xfId="0" applyNumberFormat="1" applyFont="1"/>
    <xf numFmtId="0" fontId="8" fillId="4" borderId="0" xfId="0" applyFont="1" applyFill="1" applyBorder="1" applyAlignment="1">
      <alignment horizontal="center" vertical="center" wrapText="1"/>
    </xf>
    <xf numFmtId="0" fontId="8" fillId="4" borderId="0" xfId="0" quotePrefix="1" applyFont="1" applyFill="1" applyBorder="1" applyAlignment="1">
      <alignment horizontal="center" vertical="center" wrapText="1"/>
    </xf>
    <xf numFmtId="10" fontId="5" fillId="0" borderId="0" xfId="0" applyNumberFormat="1" applyFont="1"/>
    <xf numFmtId="0" fontId="2" fillId="0" borderId="0" xfId="0" applyFont="1" applyAlignment="1">
      <alignment horizontal="center"/>
    </xf>
    <xf numFmtId="10" fontId="0" fillId="0" borderId="0" xfId="1" applyNumberFormat="1" applyFont="1" applyAlignment="1">
      <alignment horizontal="center"/>
    </xf>
    <xf numFmtId="164" fontId="0" fillId="2" borderId="0" xfId="1" applyNumberFormat="1" applyFont="1" applyFill="1" applyAlignment="1">
      <alignment horizontal="center"/>
    </xf>
    <xf numFmtId="9" fontId="0" fillId="2" borderId="0" xfId="1" applyNumberFormat="1" applyFont="1" applyFill="1" applyAlignment="1">
      <alignment horizontal="center"/>
    </xf>
    <xf numFmtId="164" fontId="0" fillId="2" borderId="0" xfId="1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quotePrefix="1" applyFont="1" applyAlignment="1">
      <alignment horizontal="left"/>
    </xf>
    <xf numFmtId="0" fontId="10" fillId="0" borderId="0" xfId="0" applyFont="1"/>
  </cellXfs>
  <cellStyles count="3">
    <cellStyle name="Migliaia" xfId="2" builtinId="3"/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Correlazione per rientro al target 60% in 20 anni</a:t>
            </a:r>
          </a:p>
        </c:rich>
      </c:tx>
      <c:layout>
        <c:manualLayout>
          <c:xMode val="edge"/>
          <c:yMode val="edge"/>
          <c:x val="0.10819323260268142"/>
          <c:y val="3.4328870580157912E-2"/>
        </c:manualLayout>
      </c:layout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'SOLUZIONE CON FORMULA'!$H$4</c:f>
              <c:strCache>
                <c:ptCount val="1"/>
                <c:pt idx="0">
                  <c:v>Spagna</c:v>
                </c:pt>
              </c:strCache>
            </c:strRef>
          </c:tx>
          <c:marker>
            <c:symbol val="none"/>
          </c:marker>
          <c:xVal>
            <c:numRef>
              <c:f>'SOLUZIONE CON FORMULA'!$F$5:$F$15</c:f>
              <c:numCache>
                <c:formatCode>0.0%</c:formatCode>
                <c:ptCount val="11"/>
                <c:pt idx="0">
                  <c:v>-0.05</c:v>
                </c:pt>
                <c:pt idx="1">
                  <c:v>-0.03</c:v>
                </c:pt>
                <c:pt idx="2">
                  <c:v>-0.02</c:v>
                </c:pt>
                <c:pt idx="3">
                  <c:v>-0.01</c:v>
                </c:pt>
                <c:pt idx="4">
                  <c:v>-5.0000000000000001E-3</c:v>
                </c:pt>
                <c:pt idx="5">
                  <c:v>0</c:v>
                </c:pt>
                <c:pt idx="6">
                  <c:v>5.0000000000000001E-3</c:v>
                </c:pt>
                <c:pt idx="7">
                  <c:v>0.01</c:v>
                </c:pt>
                <c:pt idx="8">
                  <c:v>0.02</c:v>
                </c:pt>
                <c:pt idx="9">
                  <c:v>0.03</c:v>
                </c:pt>
                <c:pt idx="10">
                  <c:v>0.05</c:v>
                </c:pt>
              </c:numCache>
            </c:numRef>
          </c:xVal>
          <c:yVal>
            <c:numRef>
              <c:f>'SOLUZIONE CON FORMULA'!$H$5:$H$15</c:f>
              <c:numCache>
                <c:formatCode>0.00%</c:formatCode>
                <c:ptCount val="11"/>
                <c:pt idx="0">
                  <c:v>-1.9047279982401143E-2</c:v>
                </c:pt>
                <c:pt idx="1">
                  <c:v>-3.9821521858250438E-3</c:v>
                </c:pt>
                <c:pt idx="2">
                  <c:v>3.7466065783728782E-3</c:v>
                </c:pt>
                <c:pt idx="3">
                  <c:v>1.1607453864933096E-2</c:v>
                </c:pt>
                <c:pt idx="4">
                  <c:v>1.558733062544672E-2</c:v>
                </c:pt>
                <c:pt idx="5">
                  <c:v>1.9599999999999999E-2</c:v>
                </c:pt>
                <c:pt idx="6">
                  <c:v>2.3645249202747132E-2</c:v>
                </c:pt>
                <c:pt idx="7">
                  <c:v>2.772280343709612E-2</c:v>
                </c:pt>
                <c:pt idx="8">
                  <c:v>3.5973433505113839E-2</c:v>
                </c:pt>
                <c:pt idx="9">
                  <c:v>4.4348557377968792E-2</c:v>
                </c:pt>
                <c:pt idx="10">
                  <c:v>6.1455094178750988E-2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'SOLUZIONE CON FORMULA'!$I$4</c:f>
              <c:strCache>
                <c:ptCount val="1"/>
                <c:pt idx="0">
                  <c:v>Francia</c:v>
                </c:pt>
              </c:strCache>
            </c:strRef>
          </c:tx>
          <c:marker>
            <c:symbol val="none"/>
          </c:marker>
          <c:xVal>
            <c:numRef>
              <c:f>'SOLUZIONE CON FORMULA'!$F$5:$F$15</c:f>
              <c:numCache>
                <c:formatCode>0.0%</c:formatCode>
                <c:ptCount val="11"/>
                <c:pt idx="0">
                  <c:v>-0.05</c:v>
                </c:pt>
                <c:pt idx="1">
                  <c:v>-0.03</c:v>
                </c:pt>
                <c:pt idx="2">
                  <c:v>-0.02</c:v>
                </c:pt>
                <c:pt idx="3">
                  <c:v>-0.01</c:v>
                </c:pt>
                <c:pt idx="4">
                  <c:v>-5.0000000000000001E-3</c:v>
                </c:pt>
                <c:pt idx="5">
                  <c:v>0</c:v>
                </c:pt>
                <c:pt idx="6">
                  <c:v>5.0000000000000001E-3</c:v>
                </c:pt>
                <c:pt idx="7">
                  <c:v>0.01</c:v>
                </c:pt>
                <c:pt idx="8">
                  <c:v>0.02</c:v>
                </c:pt>
                <c:pt idx="9">
                  <c:v>0.03</c:v>
                </c:pt>
                <c:pt idx="10">
                  <c:v>0.05</c:v>
                </c:pt>
              </c:numCache>
            </c:numRef>
          </c:xVal>
          <c:yVal>
            <c:numRef>
              <c:f>'SOLUZIONE CON FORMULA'!$I$5:$I$15</c:f>
              <c:numCache>
                <c:formatCode>0.00%</c:formatCode>
                <c:ptCount val="11"/>
                <c:pt idx="0">
                  <c:v>-1.9997260800254105E-2</c:v>
                </c:pt>
                <c:pt idx="1">
                  <c:v>-5.1979859248096087E-3</c:v>
                </c:pt>
                <c:pt idx="2">
                  <c:v>2.3808294771874715E-3</c:v>
                </c:pt>
                <c:pt idx="3">
                  <c:v>1.0080276743995021E-2</c:v>
                </c:pt>
                <c:pt idx="4">
                  <c:v>1.3975164193647768E-2</c:v>
                </c:pt>
                <c:pt idx="5">
                  <c:v>1.7899999999999999E-2</c:v>
                </c:pt>
                <c:pt idx="6">
                  <c:v>2.1854589833121107E-2</c:v>
                </c:pt>
                <c:pt idx="7">
                  <c:v>2.5838682730817377E-2</c:v>
                </c:pt>
                <c:pt idx="8">
                  <c:v>3.389410508885396E-2</c:v>
                </c:pt>
                <c:pt idx="9">
                  <c:v>4.2063223319675581E-2</c:v>
                </c:pt>
                <c:pt idx="10">
                  <c:v>5.8726846214267485E-2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'SOLUZIONE CON FORMULA'!$J$4</c:f>
              <c:strCache>
                <c:ptCount val="1"/>
                <c:pt idx="0">
                  <c:v>Germania</c:v>
                </c:pt>
              </c:strCache>
            </c:strRef>
          </c:tx>
          <c:marker>
            <c:symbol val="none"/>
          </c:marker>
          <c:xVal>
            <c:numRef>
              <c:f>'SOLUZIONE CON FORMULA'!$F$5:$F$15</c:f>
              <c:numCache>
                <c:formatCode>0.0%</c:formatCode>
                <c:ptCount val="11"/>
                <c:pt idx="0">
                  <c:v>-0.05</c:v>
                </c:pt>
                <c:pt idx="1">
                  <c:v>-0.03</c:v>
                </c:pt>
                <c:pt idx="2">
                  <c:v>-0.02</c:v>
                </c:pt>
                <c:pt idx="3">
                  <c:v>-0.01</c:v>
                </c:pt>
                <c:pt idx="4">
                  <c:v>-5.0000000000000001E-3</c:v>
                </c:pt>
                <c:pt idx="5">
                  <c:v>0</c:v>
                </c:pt>
                <c:pt idx="6">
                  <c:v>5.0000000000000001E-3</c:v>
                </c:pt>
                <c:pt idx="7">
                  <c:v>0.01</c:v>
                </c:pt>
                <c:pt idx="8">
                  <c:v>0.02</c:v>
                </c:pt>
                <c:pt idx="9">
                  <c:v>0.03</c:v>
                </c:pt>
                <c:pt idx="10">
                  <c:v>0.05</c:v>
                </c:pt>
              </c:numCache>
            </c:numRef>
          </c:xVal>
          <c:yVal>
            <c:numRef>
              <c:f>'SOLUZIONE CON FORMULA'!$J$5:$J$15</c:f>
              <c:numCache>
                <c:formatCode>0.00%</c:formatCode>
                <c:ptCount val="11"/>
                <c:pt idx="0">
                  <c:v>-2.6870651423543186E-2</c:v>
                </c:pt>
                <c:pt idx="1">
                  <c:v>-1.3994900624521439E-2</c:v>
                </c:pt>
                <c:pt idx="2">
                  <c:v>-7.5009695490363161E-3</c:v>
                </c:pt>
                <c:pt idx="3">
                  <c:v>-9.6929889573339604E-4</c:v>
                </c:pt>
                <c:pt idx="4">
                  <c:v>2.3106658929847789E-3</c:v>
                </c:pt>
                <c:pt idx="5">
                  <c:v>5.6000000000000051E-3</c:v>
                </c:pt>
                <c:pt idx="6">
                  <c:v>8.8986426293563309E-3</c:v>
                </c:pt>
                <c:pt idx="7">
                  <c:v>1.2206515267741752E-2</c:v>
                </c:pt>
                <c:pt idx="8">
                  <c:v>1.8849552430032529E-2</c:v>
                </c:pt>
                <c:pt idx="9">
                  <c:v>2.5528159250848233E-2</c:v>
                </c:pt>
                <c:pt idx="10">
                  <c:v>3.8987169765357425E-2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'SOLUZIONE CON FORMULA'!$K$4</c:f>
              <c:strCache>
                <c:ptCount val="1"/>
                <c:pt idx="0">
                  <c:v>Italia</c:v>
                </c:pt>
              </c:strCache>
            </c:strRef>
          </c:tx>
          <c:marker>
            <c:symbol val="none"/>
          </c:marker>
          <c:xVal>
            <c:numRef>
              <c:f>'SOLUZIONE CON FORMULA'!$F$5:$F$15</c:f>
              <c:numCache>
                <c:formatCode>0.0%</c:formatCode>
                <c:ptCount val="11"/>
                <c:pt idx="0">
                  <c:v>-0.05</c:v>
                </c:pt>
                <c:pt idx="1">
                  <c:v>-0.03</c:v>
                </c:pt>
                <c:pt idx="2">
                  <c:v>-0.02</c:v>
                </c:pt>
                <c:pt idx="3">
                  <c:v>-0.01</c:v>
                </c:pt>
                <c:pt idx="4">
                  <c:v>-5.0000000000000001E-3</c:v>
                </c:pt>
                <c:pt idx="5">
                  <c:v>0</c:v>
                </c:pt>
                <c:pt idx="6">
                  <c:v>5.0000000000000001E-3</c:v>
                </c:pt>
                <c:pt idx="7">
                  <c:v>0.01</c:v>
                </c:pt>
                <c:pt idx="8">
                  <c:v>0.02</c:v>
                </c:pt>
                <c:pt idx="9">
                  <c:v>0.03</c:v>
                </c:pt>
                <c:pt idx="10">
                  <c:v>0.05</c:v>
                </c:pt>
              </c:numCache>
            </c:numRef>
          </c:xVal>
          <c:yVal>
            <c:numRef>
              <c:f>'SOLUZIONE CON FORMULA'!$K$5:$K$15</c:f>
              <c:numCache>
                <c:formatCode>0.00%</c:formatCode>
                <c:ptCount val="11"/>
                <c:pt idx="0">
                  <c:v>-9.6871748653204869E-3</c:v>
                </c:pt>
                <c:pt idx="1">
                  <c:v>7.9973861247581365E-3</c:v>
                </c:pt>
                <c:pt idx="2">
                  <c:v>1.7203528016523164E-2</c:v>
                </c:pt>
                <c:pt idx="3">
                  <c:v>2.6654640203587654E-2</c:v>
                </c:pt>
                <c:pt idx="4">
                  <c:v>3.1471911644642254E-2</c:v>
                </c:pt>
                <c:pt idx="5">
                  <c:v>3.635E-2</c:v>
                </c:pt>
                <c:pt idx="6">
                  <c:v>4.1288510638768282E-2</c:v>
                </c:pt>
                <c:pt idx="7">
                  <c:v>4.6286933925430811E-2</c:v>
                </c:pt>
                <c:pt idx="8">
                  <c:v>5.646093407708612E-2</c:v>
                </c:pt>
                <c:pt idx="9">
                  <c:v>6.6865819422916611E-2</c:v>
                </c:pt>
                <c:pt idx="10">
                  <c:v>8.8336360887632581E-2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4882744"/>
        <c:axId val="424888624"/>
      </c:scatterChart>
      <c:valAx>
        <c:axId val="4248827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g - r</a:t>
                </a:r>
              </a:p>
            </c:rich>
          </c:tx>
          <c:layout>
            <c:manualLayout>
              <c:xMode val="edge"/>
              <c:yMode val="edge"/>
              <c:x val="0.64337092998510326"/>
              <c:y val="0.90660817243364666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crossAx val="424888624"/>
        <c:crosses val="autoZero"/>
        <c:crossBetween val="midCat"/>
        <c:majorUnit val="1.0000000000000002E-2"/>
      </c:valAx>
      <c:valAx>
        <c:axId val="4248886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AP/Y</a:t>
                </a:r>
              </a:p>
            </c:rich>
          </c:tx>
          <c:layout/>
          <c:overlay val="0"/>
        </c:title>
        <c:numFmt formatCode="0.00%" sourceLinked="1"/>
        <c:majorTickMark val="out"/>
        <c:minorTickMark val="none"/>
        <c:tickLblPos val="nextTo"/>
        <c:crossAx val="424882744"/>
        <c:crosses val="autoZero"/>
        <c:crossBetween val="midCat"/>
        <c:majorUnit val="1.0000000000000002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Correlazione per rientro al target 60% in 20 anni</a:t>
            </a:r>
          </a:p>
        </c:rich>
      </c:tx>
      <c:layout>
        <c:manualLayout>
          <c:xMode val="edge"/>
          <c:yMode val="edge"/>
          <c:x val="0.1901604922335528"/>
          <c:y val="3.8518025452295872E-2"/>
        </c:manualLayout>
      </c:layout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'SOLUZIONE CON FORMULA'!$H$4</c:f>
              <c:strCache>
                <c:ptCount val="1"/>
                <c:pt idx="0">
                  <c:v>Spagna</c:v>
                </c:pt>
              </c:strCache>
            </c:strRef>
          </c:tx>
          <c:marker>
            <c:symbol val="none"/>
          </c:marker>
          <c:xVal>
            <c:numRef>
              <c:f>'SOLUZIONE CON FORMULA'!$F$5:$F$15</c:f>
              <c:numCache>
                <c:formatCode>0.0%</c:formatCode>
                <c:ptCount val="11"/>
                <c:pt idx="0">
                  <c:v>-0.05</c:v>
                </c:pt>
                <c:pt idx="1">
                  <c:v>-0.03</c:v>
                </c:pt>
                <c:pt idx="2">
                  <c:v>-0.02</c:v>
                </c:pt>
                <c:pt idx="3">
                  <c:v>-0.01</c:v>
                </c:pt>
                <c:pt idx="4">
                  <c:v>-5.0000000000000001E-3</c:v>
                </c:pt>
                <c:pt idx="5">
                  <c:v>0</c:v>
                </c:pt>
                <c:pt idx="6">
                  <c:v>5.0000000000000001E-3</c:v>
                </c:pt>
                <c:pt idx="7">
                  <c:v>0.01</c:v>
                </c:pt>
                <c:pt idx="8">
                  <c:v>0.02</c:v>
                </c:pt>
                <c:pt idx="9">
                  <c:v>0.03</c:v>
                </c:pt>
                <c:pt idx="10">
                  <c:v>0.05</c:v>
                </c:pt>
              </c:numCache>
            </c:numRef>
          </c:xVal>
          <c:yVal>
            <c:numRef>
              <c:f>'SOLUZIONE CON FORMULA'!$H$5:$H$15</c:f>
              <c:numCache>
                <c:formatCode>0.00%</c:formatCode>
                <c:ptCount val="11"/>
                <c:pt idx="0">
                  <c:v>-1.9047279982401143E-2</c:v>
                </c:pt>
                <c:pt idx="1">
                  <c:v>-3.9821521858250438E-3</c:v>
                </c:pt>
                <c:pt idx="2">
                  <c:v>3.7466065783728782E-3</c:v>
                </c:pt>
                <c:pt idx="3">
                  <c:v>1.1607453864933096E-2</c:v>
                </c:pt>
                <c:pt idx="4">
                  <c:v>1.558733062544672E-2</c:v>
                </c:pt>
                <c:pt idx="5">
                  <c:v>1.9599999999999999E-2</c:v>
                </c:pt>
                <c:pt idx="6">
                  <c:v>2.3645249202747132E-2</c:v>
                </c:pt>
                <c:pt idx="7">
                  <c:v>2.772280343709612E-2</c:v>
                </c:pt>
                <c:pt idx="8">
                  <c:v>3.5973433505113839E-2</c:v>
                </c:pt>
                <c:pt idx="9">
                  <c:v>4.4348557377968792E-2</c:v>
                </c:pt>
                <c:pt idx="10">
                  <c:v>6.1455094178750988E-2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'SOLUZIONE CON FORMULA'!$I$4</c:f>
              <c:strCache>
                <c:ptCount val="1"/>
                <c:pt idx="0">
                  <c:v>Francia</c:v>
                </c:pt>
              </c:strCache>
            </c:strRef>
          </c:tx>
          <c:marker>
            <c:symbol val="none"/>
          </c:marker>
          <c:xVal>
            <c:numRef>
              <c:f>'SOLUZIONE CON FORMULA'!$F$5:$F$15</c:f>
              <c:numCache>
                <c:formatCode>0.0%</c:formatCode>
                <c:ptCount val="11"/>
                <c:pt idx="0">
                  <c:v>-0.05</c:v>
                </c:pt>
                <c:pt idx="1">
                  <c:v>-0.03</c:v>
                </c:pt>
                <c:pt idx="2">
                  <c:v>-0.02</c:v>
                </c:pt>
                <c:pt idx="3">
                  <c:v>-0.01</c:v>
                </c:pt>
                <c:pt idx="4">
                  <c:v>-5.0000000000000001E-3</c:v>
                </c:pt>
                <c:pt idx="5">
                  <c:v>0</c:v>
                </c:pt>
                <c:pt idx="6">
                  <c:v>5.0000000000000001E-3</c:v>
                </c:pt>
                <c:pt idx="7">
                  <c:v>0.01</c:v>
                </c:pt>
                <c:pt idx="8">
                  <c:v>0.02</c:v>
                </c:pt>
                <c:pt idx="9">
                  <c:v>0.03</c:v>
                </c:pt>
                <c:pt idx="10">
                  <c:v>0.05</c:v>
                </c:pt>
              </c:numCache>
            </c:numRef>
          </c:xVal>
          <c:yVal>
            <c:numRef>
              <c:f>'SOLUZIONE CON FORMULA'!$I$5:$I$15</c:f>
              <c:numCache>
                <c:formatCode>0.00%</c:formatCode>
                <c:ptCount val="11"/>
                <c:pt idx="0">
                  <c:v>-1.9997260800254105E-2</c:v>
                </c:pt>
                <c:pt idx="1">
                  <c:v>-5.1979859248096087E-3</c:v>
                </c:pt>
                <c:pt idx="2">
                  <c:v>2.3808294771874715E-3</c:v>
                </c:pt>
                <c:pt idx="3">
                  <c:v>1.0080276743995021E-2</c:v>
                </c:pt>
                <c:pt idx="4">
                  <c:v>1.3975164193647768E-2</c:v>
                </c:pt>
                <c:pt idx="5">
                  <c:v>1.7899999999999999E-2</c:v>
                </c:pt>
                <c:pt idx="6">
                  <c:v>2.1854589833121107E-2</c:v>
                </c:pt>
                <c:pt idx="7">
                  <c:v>2.5838682730817377E-2</c:v>
                </c:pt>
                <c:pt idx="8">
                  <c:v>3.389410508885396E-2</c:v>
                </c:pt>
                <c:pt idx="9">
                  <c:v>4.2063223319675581E-2</c:v>
                </c:pt>
                <c:pt idx="10">
                  <c:v>5.8726846214267485E-2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'SOLUZIONE CON FORMULA'!$J$4</c:f>
              <c:strCache>
                <c:ptCount val="1"/>
                <c:pt idx="0">
                  <c:v>Germania</c:v>
                </c:pt>
              </c:strCache>
            </c:strRef>
          </c:tx>
          <c:marker>
            <c:symbol val="none"/>
          </c:marker>
          <c:xVal>
            <c:numRef>
              <c:f>'SOLUZIONE CON FORMULA'!$F$5:$F$15</c:f>
              <c:numCache>
                <c:formatCode>0.0%</c:formatCode>
                <c:ptCount val="11"/>
                <c:pt idx="0">
                  <c:v>-0.05</c:v>
                </c:pt>
                <c:pt idx="1">
                  <c:v>-0.03</c:v>
                </c:pt>
                <c:pt idx="2">
                  <c:v>-0.02</c:v>
                </c:pt>
                <c:pt idx="3">
                  <c:v>-0.01</c:v>
                </c:pt>
                <c:pt idx="4">
                  <c:v>-5.0000000000000001E-3</c:v>
                </c:pt>
                <c:pt idx="5">
                  <c:v>0</c:v>
                </c:pt>
                <c:pt idx="6">
                  <c:v>5.0000000000000001E-3</c:v>
                </c:pt>
                <c:pt idx="7">
                  <c:v>0.01</c:v>
                </c:pt>
                <c:pt idx="8">
                  <c:v>0.02</c:v>
                </c:pt>
                <c:pt idx="9">
                  <c:v>0.03</c:v>
                </c:pt>
                <c:pt idx="10">
                  <c:v>0.05</c:v>
                </c:pt>
              </c:numCache>
            </c:numRef>
          </c:xVal>
          <c:yVal>
            <c:numRef>
              <c:f>'SOLUZIONE CON FORMULA'!$J$5:$J$15</c:f>
              <c:numCache>
                <c:formatCode>0.00%</c:formatCode>
                <c:ptCount val="11"/>
                <c:pt idx="0">
                  <c:v>-2.6870651423543186E-2</c:v>
                </c:pt>
                <c:pt idx="1">
                  <c:v>-1.3994900624521439E-2</c:v>
                </c:pt>
                <c:pt idx="2">
                  <c:v>-7.5009695490363161E-3</c:v>
                </c:pt>
                <c:pt idx="3">
                  <c:v>-9.6929889573339604E-4</c:v>
                </c:pt>
                <c:pt idx="4">
                  <c:v>2.3106658929847789E-3</c:v>
                </c:pt>
                <c:pt idx="5">
                  <c:v>5.6000000000000051E-3</c:v>
                </c:pt>
                <c:pt idx="6">
                  <c:v>8.8986426293563309E-3</c:v>
                </c:pt>
                <c:pt idx="7">
                  <c:v>1.2206515267741752E-2</c:v>
                </c:pt>
                <c:pt idx="8">
                  <c:v>1.8849552430032529E-2</c:v>
                </c:pt>
                <c:pt idx="9">
                  <c:v>2.5528159250848233E-2</c:v>
                </c:pt>
                <c:pt idx="10">
                  <c:v>3.8987169765357425E-2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'SOLUZIONE CON FORMULA'!$K$4</c:f>
              <c:strCache>
                <c:ptCount val="1"/>
                <c:pt idx="0">
                  <c:v>Italia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'SOLUZIONE CON FORMULA'!$F$5:$F$15</c:f>
              <c:numCache>
                <c:formatCode>0.0%</c:formatCode>
                <c:ptCount val="11"/>
                <c:pt idx="0">
                  <c:v>-0.05</c:v>
                </c:pt>
                <c:pt idx="1">
                  <c:v>-0.03</c:v>
                </c:pt>
                <c:pt idx="2">
                  <c:v>-0.02</c:v>
                </c:pt>
                <c:pt idx="3">
                  <c:v>-0.01</c:v>
                </c:pt>
                <c:pt idx="4">
                  <c:v>-5.0000000000000001E-3</c:v>
                </c:pt>
                <c:pt idx="5">
                  <c:v>0</c:v>
                </c:pt>
                <c:pt idx="6">
                  <c:v>5.0000000000000001E-3</c:v>
                </c:pt>
                <c:pt idx="7">
                  <c:v>0.01</c:v>
                </c:pt>
                <c:pt idx="8">
                  <c:v>0.02</c:v>
                </c:pt>
                <c:pt idx="9">
                  <c:v>0.03</c:v>
                </c:pt>
                <c:pt idx="10">
                  <c:v>0.05</c:v>
                </c:pt>
              </c:numCache>
            </c:numRef>
          </c:xVal>
          <c:yVal>
            <c:numRef>
              <c:f>'SOLUZIONE CON FORMULA'!$K$5:$K$15</c:f>
              <c:numCache>
                <c:formatCode>0.00%</c:formatCode>
                <c:ptCount val="11"/>
                <c:pt idx="0">
                  <c:v>-9.6871748653204869E-3</c:v>
                </c:pt>
                <c:pt idx="1">
                  <c:v>7.9973861247581365E-3</c:v>
                </c:pt>
                <c:pt idx="2">
                  <c:v>1.7203528016523164E-2</c:v>
                </c:pt>
                <c:pt idx="3">
                  <c:v>2.6654640203587654E-2</c:v>
                </c:pt>
                <c:pt idx="4">
                  <c:v>3.1471911644642254E-2</c:v>
                </c:pt>
                <c:pt idx="5">
                  <c:v>3.635E-2</c:v>
                </c:pt>
                <c:pt idx="6">
                  <c:v>4.1288510638768282E-2</c:v>
                </c:pt>
                <c:pt idx="7">
                  <c:v>4.6286933925430811E-2</c:v>
                </c:pt>
                <c:pt idx="8">
                  <c:v>5.646093407708612E-2</c:v>
                </c:pt>
                <c:pt idx="9">
                  <c:v>6.6865819422916611E-2</c:v>
                </c:pt>
                <c:pt idx="10">
                  <c:v>8.8336360887632581E-2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4885880"/>
        <c:axId val="424889408"/>
      </c:scatterChart>
      <c:valAx>
        <c:axId val="424885880"/>
        <c:scaling>
          <c:orientation val="minMax"/>
          <c:max val="5.000000000000001E-2"/>
          <c:min val="-4.0000000000000008E-2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/>
                  <a:t>r - g</a:t>
                </a:r>
              </a:p>
            </c:rich>
          </c:tx>
          <c:layout>
            <c:manualLayout>
              <c:xMode val="edge"/>
              <c:yMode val="edge"/>
              <c:x val="0.74036551783486071"/>
              <c:y val="0.93593187784362519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it-IT"/>
          </a:p>
        </c:txPr>
        <c:crossAx val="424889408"/>
        <c:crosses val="autoZero"/>
        <c:crossBetween val="midCat"/>
        <c:majorUnit val="1.0000000000000002E-2"/>
      </c:valAx>
      <c:valAx>
        <c:axId val="4248894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AP/Y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it-IT"/>
          </a:p>
        </c:txPr>
        <c:crossAx val="424885880"/>
        <c:crosses val="autoZero"/>
        <c:crossBetween val="midCat"/>
        <c:majorUnit val="1.0000000000000002E-2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Debito/PIL Italia previsto dal modello</a:t>
            </a:r>
          </a:p>
          <a:p>
            <a:pPr>
              <a:defRPr/>
            </a:pPr>
            <a:r>
              <a:rPr lang="en-US"/>
              <a:t> </a:t>
            </a:r>
            <a:r>
              <a:rPr lang="en-US" sz="1200"/>
              <a:t>se r = g , AP/Y = 3,64%  nel periodo 2016-2035</a:t>
            </a:r>
          </a:p>
        </c:rich>
      </c:tx>
      <c:layout>
        <c:manualLayout>
          <c:xMode val="edge"/>
          <c:yMode val="edge"/>
          <c:x val="0.1185277777777777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58169072615923"/>
          <c:y val="0.24584499854184894"/>
          <c:w val="0.52685826771653543"/>
          <c:h val="0.6264621609798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'PLOT DEB-PIL'!$B$5</c:f>
              <c:strCache>
                <c:ptCount val="1"/>
                <c:pt idx="0">
                  <c:v>D/Y</c:v>
                </c:pt>
              </c:strCache>
            </c:strRef>
          </c:tx>
          <c:marker>
            <c:symbol val="none"/>
          </c:marker>
          <c:xVal>
            <c:numRef>
              <c:f>'PLOT DEB-PIL'!$C$4:$AH$4</c:f>
              <c:numCache>
                <c:formatCode>General</c:formatCode>
                <c:ptCount val="3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  <c:pt idx="22">
                  <c:v>2026</c:v>
                </c:pt>
                <c:pt idx="23">
                  <c:v>2027</c:v>
                </c:pt>
                <c:pt idx="24">
                  <c:v>2028</c:v>
                </c:pt>
                <c:pt idx="25">
                  <c:v>2029</c:v>
                </c:pt>
                <c:pt idx="26">
                  <c:v>2030</c:v>
                </c:pt>
                <c:pt idx="27">
                  <c:v>2031</c:v>
                </c:pt>
                <c:pt idx="28">
                  <c:v>2032</c:v>
                </c:pt>
                <c:pt idx="29">
                  <c:v>2033</c:v>
                </c:pt>
                <c:pt idx="30">
                  <c:v>2034</c:v>
                </c:pt>
                <c:pt idx="31">
                  <c:v>2035</c:v>
                </c:pt>
              </c:numCache>
            </c:numRef>
          </c:xVal>
          <c:yVal>
            <c:numRef>
              <c:f>'PLOT DEB-PIL'!$C$5:$AH$5</c:f>
              <c:numCache>
                <c:formatCode>General</c:formatCode>
                <c:ptCount val="32"/>
                <c:pt idx="0">
                  <c:v>1.0008932845343228</c:v>
                </c:pt>
                <c:pt idx="1">
                  <c:v>1.0194049843410751</c:v>
                </c:pt>
                <c:pt idx="2">
                  <c:v>1.0255727996360804</c:v>
                </c:pt>
                <c:pt idx="3">
                  <c:v>0.99775943698080227</c:v>
                </c:pt>
                <c:pt idx="4">
                  <c:v>1.0238821069719783</c:v>
                </c:pt>
                <c:pt idx="5">
                  <c:v>1.1253179600735796</c:v>
                </c:pt>
                <c:pt idx="6">
                  <c:v>1.1539315475179563</c:v>
                </c:pt>
                <c:pt idx="7">
                  <c:v>1.1650831905870966</c:v>
                </c:pt>
                <c:pt idx="8">
                  <c:v>1.2333873852094974</c:v>
                </c:pt>
                <c:pt idx="9">
                  <c:v>1.2900436335084453</c:v>
                </c:pt>
                <c:pt idx="10">
                  <c:v>1.3252841395534665</c:v>
                </c:pt>
                <c:pt idx="11">
                  <c:v>1.3271259213294877</c:v>
                </c:pt>
                <c:pt idx="12" formatCode="0%">
                  <c:v>1.2890124093093611</c:v>
                </c:pt>
                <c:pt idx="13" formatCode="0%">
                  <c:v>1.2510894648493351</c:v>
                </c:pt>
                <c:pt idx="14" formatCode="0%">
                  <c:v>1.2133561351116093</c:v>
                </c:pt>
                <c:pt idx="15" formatCode="0%">
                  <c:v>1.1758114720225721</c:v>
                </c:pt>
                <c:pt idx="16" formatCode="0%">
                  <c:v>1.1384545322489801</c:v>
                </c:pt>
                <c:pt idx="17" formatCode="0%">
                  <c:v>1.101284377174256</c:v>
                </c:pt>
                <c:pt idx="18" formatCode="0%">
                  <c:v>1.0643000728749055</c:v>
                </c:pt>
                <c:pt idx="19" formatCode="0%">
                  <c:v>1.0275006900970518</c:v>
                </c:pt>
                <c:pt idx="20" formatCode="0%">
                  <c:v>0.99088530423308741</c:v>
                </c:pt>
                <c:pt idx="21" formatCode="0%">
                  <c:v>0.95445299529844285</c:v>
                </c:pt>
                <c:pt idx="22" formatCode="0%">
                  <c:v>0.9182028479084714</c:v>
                </c:pt>
                <c:pt idx="23" formatCode="0%">
                  <c:v>0.8821339512554498</c:v>
                </c:pt>
                <c:pt idx="24" formatCode="0%">
                  <c:v>0.8462453990856933</c:v>
                </c:pt>
                <c:pt idx="25" formatCode="0%">
                  <c:v>0.81053628967678559</c:v>
                </c:pt>
                <c:pt idx="26" formatCode="0%">
                  <c:v>0.77500572581492255</c:v>
                </c:pt>
                <c:pt idx="27" formatCode="0%">
                  <c:v>0.73965281477236866</c:v>
                </c:pt>
                <c:pt idx="28" formatCode="0%">
                  <c:v>0.70447666828502764</c:v>
                </c:pt>
                <c:pt idx="29" formatCode="0%">
                  <c:v>0.66947640253012319</c:v>
                </c:pt>
                <c:pt idx="30" formatCode="0%">
                  <c:v>0.63465113810399343</c:v>
                </c:pt>
                <c:pt idx="31" formatCode="0%">
                  <c:v>0.59999999999999432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'PLOT DEB-PIL'!$B$6</c:f>
              <c:strCache>
                <c:ptCount val="1"/>
                <c:pt idx="0">
                  <c:v>limite 60%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xVal>
            <c:numRef>
              <c:f>'PLOT DEB-PIL'!$C$4:$AH$4</c:f>
              <c:numCache>
                <c:formatCode>General</c:formatCode>
                <c:ptCount val="3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  <c:pt idx="22">
                  <c:v>2026</c:v>
                </c:pt>
                <c:pt idx="23">
                  <c:v>2027</c:v>
                </c:pt>
                <c:pt idx="24">
                  <c:v>2028</c:v>
                </c:pt>
                <c:pt idx="25">
                  <c:v>2029</c:v>
                </c:pt>
                <c:pt idx="26">
                  <c:v>2030</c:v>
                </c:pt>
                <c:pt idx="27">
                  <c:v>2031</c:v>
                </c:pt>
                <c:pt idx="28">
                  <c:v>2032</c:v>
                </c:pt>
                <c:pt idx="29">
                  <c:v>2033</c:v>
                </c:pt>
                <c:pt idx="30">
                  <c:v>2034</c:v>
                </c:pt>
                <c:pt idx="31">
                  <c:v>2035</c:v>
                </c:pt>
              </c:numCache>
            </c:numRef>
          </c:xVal>
          <c:yVal>
            <c:numRef>
              <c:f>'PLOT DEB-PIL'!$C$6:$AH$6</c:f>
              <c:numCache>
                <c:formatCode>0%</c:formatCode>
                <c:ptCount val="32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0.6</c:v>
                </c:pt>
                <c:pt idx="17">
                  <c:v>0.6</c:v>
                </c:pt>
                <c:pt idx="18">
                  <c:v>0.6</c:v>
                </c:pt>
                <c:pt idx="19">
                  <c:v>0.6</c:v>
                </c:pt>
                <c:pt idx="20">
                  <c:v>0.6</c:v>
                </c:pt>
                <c:pt idx="21">
                  <c:v>0.6</c:v>
                </c:pt>
                <c:pt idx="22">
                  <c:v>0.6</c:v>
                </c:pt>
                <c:pt idx="23">
                  <c:v>0.6</c:v>
                </c:pt>
                <c:pt idx="24">
                  <c:v>0.6</c:v>
                </c:pt>
                <c:pt idx="25">
                  <c:v>0.6</c:v>
                </c:pt>
                <c:pt idx="26">
                  <c:v>0.6</c:v>
                </c:pt>
                <c:pt idx="27">
                  <c:v>0.6</c:v>
                </c:pt>
                <c:pt idx="28">
                  <c:v>0.6</c:v>
                </c:pt>
                <c:pt idx="29">
                  <c:v>0.6</c:v>
                </c:pt>
                <c:pt idx="30">
                  <c:v>0.6</c:v>
                </c:pt>
                <c:pt idx="31">
                  <c:v>0.6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4884704"/>
        <c:axId val="424890192"/>
      </c:scatterChart>
      <c:valAx>
        <c:axId val="424884704"/>
        <c:scaling>
          <c:orientation val="minMax"/>
          <c:max val="2035"/>
          <c:min val="2005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/>
                  <a:t>anno</a:t>
                </a:r>
              </a:p>
            </c:rich>
          </c:tx>
          <c:layout>
            <c:manualLayout>
              <c:xMode val="edge"/>
              <c:yMode val="edge"/>
              <c:x val="0.73594531933508323"/>
              <c:y val="0.8771759259259259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24890192"/>
        <c:crosses val="autoZero"/>
        <c:crossBetween val="midCat"/>
      </c:valAx>
      <c:valAx>
        <c:axId val="424890192"/>
        <c:scaling>
          <c:orientation val="minMax"/>
          <c:min val="0.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debito/PIL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24884704"/>
        <c:crosses val="autoZero"/>
        <c:crossBetween val="midCat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110490</xdr:colOff>
      <xdr:row>1</xdr:row>
      <xdr:rowOff>11430</xdr:rowOff>
    </xdr:from>
    <xdr:to>
      <xdr:col>19</xdr:col>
      <xdr:colOff>449580</xdr:colOff>
      <xdr:row>22</xdr:row>
      <xdr:rowOff>160020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</xdr:colOff>
      <xdr:row>7</xdr:row>
      <xdr:rowOff>34290</xdr:rowOff>
    </xdr:from>
    <xdr:to>
      <xdr:col>8</xdr:col>
      <xdr:colOff>377190</xdr:colOff>
      <xdr:row>23</xdr:row>
      <xdr:rowOff>95250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C5"/>
  <sheetViews>
    <sheetView tabSelected="1" workbookViewId="0">
      <selection activeCell="G5" sqref="G5"/>
    </sheetView>
  </sheetViews>
  <sheetFormatPr defaultRowHeight="12.75" x14ac:dyDescent="0.2"/>
  <sheetData>
    <row r="4" spans="3:3" ht="20.25" x14ac:dyDescent="0.3">
      <c r="C4" s="30" t="s">
        <v>21</v>
      </c>
    </row>
    <row r="5" spans="3:3" x14ac:dyDescent="0.2">
      <c r="C5" s="3" t="s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5"/>
  <sheetViews>
    <sheetView workbookViewId="0">
      <selection activeCell="B3" sqref="B3"/>
    </sheetView>
  </sheetViews>
  <sheetFormatPr defaultRowHeight="12.75" x14ac:dyDescent="0.2"/>
  <cols>
    <col min="1" max="1" width="8.85546875" customWidth="1"/>
    <col min="2" max="2" width="16.7109375" customWidth="1"/>
  </cols>
  <sheetData>
    <row r="2" spans="2:11" x14ac:dyDescent="0.2">
      <c r="B2" s="1" t="s">
        <v>19</v>
      </c>
    </row>
    <row r="3" spans="2:11" x14ac:dyDescent="0.2">
      <c r="H3" s="23" t="s">
        <v>14</v>
      </c>
      <c r="I3" s="23" t="s">
        <v>14</v>
      </c>
      <c r="J3" s="23" t="s">
        <v>14</v>
      </c>
      <c r="K3" s="23" t="s">
        <v>14</v>
      </c>
    </row>
    <row r="4" spans="2:11" ht="14.25" x14ac:dyDescent="0.25">
      <c r="C4" s="1" t="s">
        <v>13</v>
      </c>
      <c r="F4" s="12" t="s">
        <v>2</v>
      </c>
      <c r="G4" s="12" t="s">
        <v>0</v>
      </c>
      <c r="H4" s="23" t="s">
        <v>12</v>
      </c>
      <c r="I4" s="23" t="str">
        <f>B6</f>
        <v>Francia</v>
      </c>
      <c r="J4" s="23" t="str">
        <f>B7</f>
        <v>Germania</v>
      </c>
      <c r="K4" s="23" t="str">
        <f>B8</f>
        <v>Italia</v>
      </c>
    </row>
    <row r="5" spans="2:11" x14ac:dyDescent="0.2">
      <c r="B5" s="3" t="s">
        <v>12</v>
      </c>
      <c r="C5" s="25">
        <v>0.99199999999999999</v>
      </c>
      <c r="F5" s="14">
        <v>-0.05</v>
      </c>
      <c r="G5" s="5">
        <f>1+F5</f>
        <v>0.95</v>
      </c>
      <c r="H5" s="24">
        <f>$F5*($C$10-$C$5*$G5^20)/(1-$G5^20)</f>
        <v>-1.9047279982401143E-2</v>
      </c>
      <c r="I5" s="24">
        <f>$F5*($C$10-$C$6*$G5^20)/(1-$G5^20)</f>
        <v>-1.9997260800254105E-2</v>
      </c>
      <c r="J5" s="24">
        <f>$F5*($C$10-$C$7*$G5^20)/(1-$G5^20)</f>
        <v>-2.6870651423543186E-2</v>
      </c>
      <c r="K5" s="24">
        <f>$F5*($C$10-$C$8*$G5^20)/(1-$G5^20)</f>
        <v>-9.6871748653204869E-3</v>
      </c>
    </row>
    <row r="6" spans="2:11" x14ac:dyDescent="0.2">
      <c r="B6" s="3" t="s">
        <v>10</v>
      </c>
      <c r="C6" s="25">
        <v>0.95799999999999996</v>
      </c>
      <c r="F6" s="14">
        <v>-0.03</v>
      </c>
      <c r="G6" s="5">
        <f t="shared" ref="G6:G15" si="0">1+F6</f>
        <v>0.97</v>
      </c>
      <c r="H6" s="24">
        <f t="shared" ref="H6:H15" si="1">$F6*($C$10-$C$5*$G6^20)/(1-$G6^20)</f>
        <v>-3.9821521858250438E-3</v>
      </c>
      <c r="I6" s="24">
        <f t="shared" ref="I6:I15" si="2">$F6*($C$10-$C$6*$G6^20)/(1-$G6^20)</f>
        <v>-5.1979859248096087E-3</v>
      </c>
      <c r="J6" s="24">
        <f t="shared" ref="J6:J15" si="3">$F6*($C$10-$C$7*$G6^20)/(1-$G6^20)</f>
        <v>-1.3994900624521439E-2</v>
      </c>
      <c r="K6" s="24">
        <f t="shared" ref="K6:K15" si="4">$F6*($C$10-$C$8*$G6^20)/(1-$G6^20)</f>
        <v>7.9973861247581365E-3</v>
      </c>
    </row>
    <row r="7" spans="2:11" x14ac:dyDescent="0.2">
      <c r="B7" s="3" t="s">
        <v>11</v>
      </c>
      <c r="C7" s="25">
        <v>0.71200000000000008</v>
      </c>
      <c r="F7" s="14">
        <v>-0.02</v>
      </c>
      <c r="G7" s="5">
        <f t="shared" si="0"/>
        <v>0.98</v>
      </c>
      <c r="H7" s="24">
        <f t="shared" si="1"/>
        <v>3.7466065783728782E-3</v>
      </c>
      <c r="I7" s="24">
        <f t="shared" si="2"/>
        <v>2.3808294771874715E-3</v>
      </c>
      <c r="J7" s="24">
        <f t="shared" si="3"/>
        <v>-7.5009695490363161E-3</v>
      </c>
      <c r="K7" s="24">
        <f t="shared" si="4"/>
        <v>1.7203528016523164E-2</v>
      </c>
    </row>
    <row r="8" spans="2:11" x14ac:dyDescent="0.2">
      <c r="B8" s="3" t="s">
        <v>9</v>
      </c>
      <c r="C8" s="25">
        <v>1.327</v>
      </c>
      <c r="F8" s="14">
        <v>-0.01</v>
      </c>
      <c r="G8" s="5">
        <f t="shared" si="0"/>
        <v>0.99</v>
      </c>
      <c r="H8" s="24">
        <f t="shared" si="1"/>
        <v>1.1607453864933096E-2</v>
      </c>
      <c r="I8" s="24">
        <f t="shared" si="2"/>
        <v>1.0080276743995021E-2</v>
      </c>
      <c r="J8" s="24">
        <f t="shared" si="3"/>
        <v>-9.6929889573339604E-4</v>
      </c>
      <c r="K8" s="24">
        <f t="shared" si="4"/>
        <v>2.6654640203587654E-2</v>
      </c>
    </row>
    <row r="9" spans="2:11" x14ac:dyDescent="0.2">
      <c r="F9" s="14">
        <v>-5.0000000000000001E-3</v>
      </c>
      <c r="G9" s="5">
        <f t="shared" si="0"/>
        <v>0.995</v>
      </c>
      <c r="H9" s="24">
        <f t="shared" si="1"/>
        <v>1.558733062544672E-2</v>
      </c>
      <c r="I9" s="24">
        <f t="shared" si="2"/>
        <v>1.3975164193647768E-2</v>
      </c>
      <c r="J9" s="24">
        <f t="shared" si="3"/>
        <v>2.3106658929847789E-3</v>
      </c>
      <c r="K9" s="24">
        <f t="shared" si="4"/>
        <v>3.1471911644642254E-2</v>
      </c>
    </row>
    <row r="10" spans="2:11" x14ac:dyDescent="0.2">
      <c r="B10" s="3" t="s">
        <v>18</v>
      </c>
      <c r="C10" s="26">
        <v>0.6</v>
      </c>
      <c r="F10" s="27">
        <v>0</v>
      </c>
      <c r="G10" s="5">
        <f t="shared" si="0"/>
        <v>1</v>
      </c>
      <c r="H10" s="24">
        <f>-($C$10-$C$5*(G10^20))/20</f>
        <v>1.9599999999999999E-2</v>
      </c>
      <c r="I10" s="24">
        <f>-($C$10-$C$6*(G10^20))/20</f>
        <v>1.7899999999999999E-2</v>
      </c>
      <c r="J10" s="24">
        <f>-($C$10-$C$7*(G10^20))/20</f>
        <v>5.6000000000000051E-3</v>
      </c>
      <c r="K10" s="24">
        <f>-($C$10-$C$8*(G10^20))/20</f>
        <v>3.635E-2</v>
      </c>
    </row>
    <row r="11" spans="2:11" x14ac:dyDescent="0.2">
      <c r="F11" s="14">
        <v>5.0000000000000001E-3</v>
      </c>
      <c r="G11" s="5">
        <f t="shared" si="0"/>
        <v>1.0049999999999999</v>
      </c>
      <c r="H11" s="24">
        <f t="shared" si="1"/>
        <v>2.3645249202747132E-2</v>
      </c>
      <c r="I11" s="24">
        <f t="shared" si="2"/>
        <v>2.1854589833121107E-2</v>
      </c>
      <c r="J11" s="24">
        <f t="shared" si="3"/>
        <v>8.8986426293563309E-3</v>
      </c>
      <c r="K11" s="24">
        <f t="shared" si="4"/>
        <v>4.1288510638768282E-2</v>
      </c>
    </row>
    <row r="12" spans="2:11" x14ac:dyDescent="0.2">
      <c r="F12" s="14">
        <v>0.01</v>
      </c>
      <c r="G12" s="5">
        <f t="shared" si="0"/>
        <v>1.01</v>
      </c>
      <c r="H12" s="24">
        <f t="shared" si="1"/>
        <v>2.772280343709612E-2</v>
      </c>
      <c r="I12" s="24">
        <f t="shared" si="2"/>
        <v>2.5838682730817377E-2</v>
      </c>
      <c r="J12" s="24">
        <f t="shared" si="3"/>
        <v>1.2206515267741752E-2</v>
      </c>
      <c r="K12" s="24">
        <f t="shared" si="4"/>
        <v>4.6286933925430811E-2</v>
      </c>
    </row>
    <row r="13" spans="2:11" x14ac:dyDescent="0.2">
      <c r="F13" s="14">
        <v>0.02</v>
      </c>
      <c r="G13" s="5">
        <f t="shared" si="0"/>
        <v>1.02</v>
      </c>
      <c r="H13" s="24">
        <f t="shared" si="1"/>
        <v>3.5973433505113839E-2</v>
      </c>
      <c r="I13" s="24">
        <f t="shared" si="2"/>
        <v>3.389410508885396E-2</v>
      </c>
      <c r="J13" s="24">
        <f t="shared" si="3"/>
        <v>1.8849552430032529E-2</v>
      </c>
      <c r="K13" s="24">
        <f t="shared" si="4"/>
        <v>5.646093407708612E-2</v>
      </c>
    </row>
    <row r="14" spans="2:11" x14ac:dyDescent="0.2">
      <c r="F14" s="14">
        <v>0.03</v>
      </c>
      <c r="G14" s="5">
        <f t="shared" si="0"/>
        <v>1.03</v>
      </c>
      <c r="H14" s="24">
        <f t="shared" si="1"/>
        <v>4.4348557377968792E-2</v>
      </c>
      <c r="I14" s="24">
        <f t="shared" si="2"/>
        <v>4.2063223319675581E-2</v>
      </c>
      <c r="J14" s="24">
        <f t="shared" si="3"/>
        <v>2.5528159250848233E-2</v>
      </c>
      <c r="K14" s="24">
        <f t="shared" si="4"/>
        <v>6.6865819422916611E-2</v>
      </c>
    </row>
    <row r="15" spans="2:11" x14ac:dyDescent="0.2">
      <c r="F15" s="14">
        <v>0.05</v>
      </c>
      <c r="G15" s="5">
        <f t="shared" si="0"/>
        <v>1.05</v>
      </c>
      <c r="H15" s="24">
        <f t="shared" si="1"/>
        <v>6.1455094178750988E-2</v>
      </c>
      <c r="I15" s="24">
        <f t="shared" si="2"/>
        <v>5.8726846214267485E-2</v>
      </c>
      <c r="J15" s="24">
        <f t="shared" si="3"/>
        <v>3.8987169765357425E-2</v>
      </c>
      <c r="K15" s="24">
        <f t="shared" si="4"/>
        <v>8.8336360887632581E-2</v>
      </c>
    </row>
  </sheetData>
  <sortState ref="F5:K15">
    <sortCondition ref="F5:F15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0"/>
  <sheetViews>
    <sheetView workbookViewId="0">
      <selection activeCell="I18" sqref="I18"/>
    </sheetView>
  </sheetViews>
  <sheetFormatPr defaultRowHeight="12.75" x14ac:dyDescent="0.2"/>
  <cols>
    <col min="2" max="2" width="8.85546875" bestFit="1" customWidth="1"/>
    <col min="7" max="7" width="10.140625" customWidth="1"/>
    <col min="9" max="9" width="11.42578125" customWidth="1"/>
    <col min="18" max="18" width="9.28515625" bestFit="1" customWidth="1"/>
    <col min="20" max="23" width="7.28515625" bestFit="1" customWidth="1"/>
    <col min="24" max="39" width="9.85546875" bestFit="1" customWidth="1"/>
    <col min="41" max="41" width="9.7109375" bestFit="1" customWidth="1"/>
    <col min="43" max="43" width="10.140625" bestFit="1" customWidth="1"/>
  </cols>
  <sheetData>
    <row r="1" spans="1:43" x14ac:dyDescent="0.2">
      <c r="B1" s="12"/>
      <c r="C1" s="12"/>
      <c r="D1" s="12"/>
    </row>
    <row r="2" spans="1:43" ht="18" x14ac:dyDescent="0.25">
      <c r="B2" s="28" t="s">
        <v>22</v>
      </c>
      <c r="C2" s="12"/>
      <c r="D2" s="12"/>
      <c r="G2" s="11"/>
      <c r="L2" s="9"/>
    </row>
    <row r="3" spans="1:43" ht="18" x14ac:dyDescent="0.25">
      <c r="B3" s="29" t="s">
        <v>16</v>
      </c>
      <c r="C3" s="12"/>
      <c r="D3" s="12"/>
      <c r="G3" s="11"/>
    </row>
    <row r="4" spans="1:43" x14ac:dyDescent="0.2">
      <c r="B4" s="12"/>
      <c r="C4" s="12"/>
      <c r="D4" s="12"/>
    </row>
    <row r="5" spans="1:43" x14ac:dyDescent="0.2">
      <c r="C5" s="17"/>
    </row>
    <row r="6" spans="1:43" x14ac:dyDescent="0.2">
      <c r="A6" s="12"/>
      <c r="B6" s="12"/>
      <c r="D6" s="12"/>
      <c r="G6" s="1" t="s">
        <v>1</v>
      </c>
      <c r="H6" s="1">
        <v>2004</v>
      </c>
      <c r="I6" s="1">
        <v>2005</v>
      </c>
      <c r="J6" s="1">
        <v>2006</v>
      </c>
      <c r="K6" s="1">
        <v>2007</v>
      </c>
      <c r="L6" s="1">
        <v>2008</v>
      </c>
      <c r="M6" s="1">
        <v>2009</v>
      </c>
      <c r="N6" s="1">
        <v>2010</v>
      </c>
      <c r="O6" s="1">
        <v>2011</v>
      </c>
      <c r="P6" s="1">
        <v>2012</v>
      </c>
      <c r="Q6" s="1">
        <v>2013</v>
      </c>
      <c r="R6" s="1">
        <v>2014</v>
      </c>
      <c r="S6" s="1">
        <v>2015</v>
      </c>
      <c r="T6" s="2">
        <v>2016</v>
      </c>
      <c r="U6" s="2">
        <v>2017</v>
      </c>
      <c r="V6" s="2">
        <v>2018</v>
      </c>
      <c r="W6" s="2">
        <v>2019</v>
      </c>
      <c r="X6" s="2">
        <v>2020</v>
      </c>
      <c r="Y6" s="2">
        <v>2021</v>
      </c>
      <c r="Z6" s="2">
        <v>2022</v>
      </c>
      <c r="AA6" s="2">
        <v>2023</v>
      </c>
      <c r="AB6" s="2">
        <v>2024</v>
      </c>
      <c r="AC6" s="2">
        <v>2025</v>
      </c>
      <c r="AD6" s="2">
        <v>2026</v>
      </c>
      <c r="AE6" s="2">
        <v>2027</v>
      </c>
      <c r="AF6" s="2">
        <v>2028</v>
      </c>
      <c r="AG6" s="2">
        <v>2029</v>
      </c>
      <c r="AH6" s="2">
        <v>2030</v>
      </c>
      <c r="AI6" s="2">
        <v>2031</v>
      </c>
      <c r="AJ6" s="2">
        <v>2032</v>
      </c>
      <c r="AK6" s="2">
        <v>2033</v>
      </c>
      <c r="AL6" s="2">
        <v>2034</v>
      </c>
      <c r="AM6" s="2">
        <v>2035</v>
      </c>
      <c r="AN6" s="12" t="s">
        <v>4</v>
      </c>
      <c r="AO6" s="12" t="s">
        <v>5</v>
      </c>
      <c r="AP6" s="2">
        <v>2035</v>
      </c>
      <c r="AQ6" s="2">
        <v>2034</v>
      </c>
    </row>
    <row r="7" spans="1:43" x14ac:dyDescent="0.2">
      <c r="A7" s="15"/>
      <c r="B7" s="15"/>
      <c r="C7" s="15"/>
      <c r="D7" s="15"/>
      <c r="E7" s="15"/>
      <c r="G7" s="1" t="s">
        <v>3</v>
      </c>
      <c r="H7" s="14">
        <v>1.0008932845343228</v>
      </c>
      <c r="I7" s="14">
        <v>1.0194049843410751</v>
      </c>
      <c r="J7" s="14">
        <v>1.0255727996360804</v>
      </c>
      <c r="K7" s="14">
        <v>0.99775943698080227</v>
      </c>
      <c r="L7" s="14">
        <v>1.0238821069719783</v>
      </c>
      <c r="M7" s="14">
        <v>1.1253179600735796</v>
      </c>
      <c r="N7" s="14">
        <v>1.1539315475179563</v>
      </c>
      <c r="O7" s="14">
        <v>1.1650831905870966</v>
      </c>
      <c r="P7" s="14">
        <v>1.2333873852094974</v>
      </c>
      <c r="Q7" s="14">
        <v>1.2900436335084453</v>
      </c>
      <c r="R7" s="14">
        <v>1.3252841395534665</v>
      </c>
      <c r="S7" s="14">
        <v>1.3271259213294877</v>
      </c>
      <c r="T7" s="4">
        <f>$E7*S7+$C7</f>
        <v>0</v>
      </c>
      <c r="U7" s="4">
        <f t="shared" ref="U7:AM7" si="0">$E$7*T7+$C$7</f>
        <v>0</v>
      </c>
      <c r="V7" s="4">
        <f t="shared" si="0"/>
        <v>0</v>
      </c>
      <c r="W7" s="4">
        <f t="shared" si="0"/>
        <v>0</v>
      </c>
      <c r="X7" s="4">
        <f t="shared" si="0"/>
        <v>0</v>
      </c>
      <c r="Y7" s="4">
        <f t="shared" si="0"/>
        <v>0</v>
      </c>
      <c r="Z7" s="4">
        <f t="shared" si="0"/>
        <v>0</v>
      </c>
      <c r="AA7" s="4">
        <f t="shared" si="0"/>
        <v>0</v>
      </c>
      <c r="AB7" s="4">
        <f t="shared" si="0"/>
        <v>0</v>
      </c>
      <c r="AC7" s="4">
        <f t="shared" si="0"/>
        <v>0</v>
      </c>
      <c r="AD7" s="4">
        <f t="shared" si="0"/>
        <v>0</v>
      </c>
      <c r="AE7" s="4">
        <f t="shared" si="0"/>
        <v>0</v>
      </c>
      <c r="AF7" s="4">
        <f t="shared" si="0"/>
        <v>0</v>
      </c>
      <c r="AG7" s="4">
        <f t="shared" si="0"/>
        <v>0</v>
      </c>
      <c r="AH7" s="4">
        <f t="shared" si="0"/>
        <v>0</v>
      </c>
      <c r="AI7" s="4">
        <f t="shared" si="0"/>
        <v>0</v>
      </c>
      <c r="AJ7" s="4">
        <f t="shared" si="0"/>
        <v>0</v>
      </c>
      <c r="AK7" s="4">
        <f t="shared" si="0"/>
        <v>0</v>
      </c>
      <c r="AL7" s="16">
        <f t="shared" si="0"/>
        <v>0</v>
      </c>
      <c r="AM7" s="16">
        <f t="shared" si="0"/>
        <v>0</v>
      </c>
      <c r="AN7" s="4">
        <f t="shared" ref="AN7" si="1">IF(D7&lt;&gt;0,S7-C7/(-D7),S7)</f>
        <v>1.3271259213294877</v>
      </c>
      <c r="AO7" s="4">
        <f>IF(D7&lt;&gt;0,C7/(-D7),C7*20)</f>
        <v>0</v>
      </c>
      <c r="AP7" s="6">
        <f>$AO7+$AN7*$E7^20</f>
        <v>0</v>
      </c>
      <c r="AQ7" s="5">
        <f t="shared" ref="AQ7:AQ19" si="2">$AO7+$AN7*$E7^19</f>
        <v>0</v>
      </c>
    </row>
    <row r="8" spans="1:43" ht="22.5" x14ac:dyDescent="0.2">
      <c r="A8" s="20" t="s">
        <v>6</v>
      </c>
      <c r="B8" s="21" t="s">
        <v>8</v>
      </c>
      <c r="C8" s="20" t="s">
        <v>7</v>
      </c>
      <c r="D8" s="20" t="s">
        <v>2</v>
      </c>
      <c r="E8" s="20" t="s">
        <v>0</v>
      </c>
      <c r="U8" s="4">
        <f>U9/T9-1</f>
        <v>-4.2377794063797825E-2</v>
      </c>
      <c r="V8" s="4">
        <f t="shared" ref="V8:AM8" si="3">V9/U9-1</f>
        <v>-4.204048748143796E-2</v>
      </c>
      <c r="W8" s="4">
        <f t="shared" si="3"/>
        <v>-4.1691180666252103E-2</v>
      </c>
      <c r="X8" s="4">
        <f t="shared" si="3"/>
        <v>-4.132970586712903E-2</v>
      </c>
      <c r="Y8" s="4">
        <f t="shared" si="3"/>
        <v>-4.0955916558660599E-2</v>
      </c>
      <c r="Z8" s="4">
        <f t="shared" si="3"/>
        <v>-4.0569689550780219E-2</v>
      </c>
      <c r="AA8" s="4">
        <f t="shared" si="3"/>
        <v>-4.0170927115274924E-2</v>
      </c>
      <c r="AB8" s="4">
        <f t="shared" si="3"/>
        <v>-3.9759559110681852E-2</v>
      </c>
      <c r="AC8" s="4">
        <f t="shared" si="3"/>
        <v>-3.9335545085110057E-2</v>
      </c>
      <c r="AD8" s="4">
        <f t="shared" si="3"/>
        <v>-3.8898876334677368E-2</v>
      </c>
      <c r="AE8" s="4">
        <f t="shared" si="3"/>
        <v>-3.8449577893545084E-2</v>
      </c>
      <c r="AF8" s="4">
        <f t="shared" si="3"/>
        <v>-3.798771043004523E-2</v>
      </c>
      <c r="AG8" s="4">
        <f t="shared" si="3"/>
        <v>-3.7513372022175973E-2</v>
      </c>
      <c r="AH8" s="4">
        <f t="shared" si="3"/>
        <v>-3.7026699784849737E-2</v>
      </c>
      <c r="AI8" s="4">
        <f t="shared" si="3"/>
        <v>-3.6527871320781391E-2</v>
      </c>
      <c r="AJ8" s="4">
        <f t="shared" si="3"/>
        <v>-3.6017105966846152E-2</v>
      </c>
      <c r="AK8" s="4">
        <f t="shared" si="3"/>
        <v>-3.549466580817473E-2</v>
      </c>
      <c r="AL8" s="4">
        <f t="shared" si="3"/>
        <v>-3.4960856433231102E-2</v>
      </c>
      <c r="AM8" s="4">
        <f t="shared" si="3"/>
        <v>-3.4416027404666316E-2</v>
      </c>
      <c r="AQ8" s="5"/>
    </row>
    <row r="9" spans="1:43" x14ac:dyDescent="0.2">
      <c r="A9" s="6">
        <f t="shared" ref="A9:A19" si="4">-D9</f>
        <v>0.05</v>
      </c>
      <c r="B9" s="6">
        <f t="shared" ref="B9:B19" si="5">-C9</f>
        <v>-9.6836565462742503E-3</v>
      </c>
      <c r="C9" s="18">
        <v>9.6836565462742503E-3</v>
      </c>
      <c r="D9" s="13">
        <v>-0.05</v>
      </c>
      <c r="E9" s="15">
        <f t="shared" ref="E9:E19" si="6">1+D9</f>
        <v>0.95</v>
      </c>
      <c r="F9" s="6"/>
      <c r="G9" s="6"/>
      <c r="H9" s="6"/>
      <c r="R9" s="3"/>
      <c r="S9" s="14">
        <v>1.3271259213294877</v>
      </c>
      <c r="T9" s="4">
        <f t="shared" ref="T9:AI19" si="7">$E9*S9+$C9</f>
        <v>1.2704532818092875</v>
      </c>
      <c r="U9" s="4">
        <f t="shared" ref="U9:AI15" si="8">$E9*T9+$C9</f>
        <v>1.2166142742650974</v>
      </c>
      <c r="V9" s="4">
        <f t="shared" si="8"/>
        <v>1.1654672170981168</v>
      </c>
      <c r="W9" s="4">
        <f t="shared" si="8"/>
        <v>1.1168775127894852</v>
      </c>
      <c r="X9" s="4">
        <f t="shared" si="8"/>
        <v>1.0707172936962852</v>
      </c>
      <c r="Y9" s="4">
        <f t="shared" si="8"/>
        <v>1.0268650855577452</v>
      </c>
      <c r="Z9" s="4">
        <f t="shared" si="8"/>
        <v>0.98520548782613215</v>
      </c>
      <c r="AA9" s="4">
        <f t="shared" si="8"/>
        <v>0.94562886998109974</v>
      </c>
      <c r="AB9" s="4">
        <f t="shared" si="8"/>
        <v>0.90803108302831892</v>
      </c>
      <c r="AC9" s="4">
        <f t="shared" si="8"/>
        <v>0.87231318542317715</v>
      </c>
      <c r="AD9" s="4">
        <f t="shared" si="8"/>
        <v>0.83838118269829254</v>
      </c>
      <c r="AE9" s="4">
        <f t="shared" si="8"/>
        <v>0.8061457801096521</v>
      </c>
      <c r="AF9" s="4">
        <f t="shared" si="8"/>
        <v>0.77552214765044369</v>
      </c>
      <c r="AG9" s="4">
        <f t="shared" si="8"/>
        <v>0.74642969681419569</v>
      </c>
      <c r="AH9" s="4">
        <f t="shared" si="8"/>
        <v>0.71879186851976007</v>
      </c>
      <c r="AI9" s="4">
        <f t="shared" si="8"/>
        <v>0.69253593164004623</v>
      </c>
      <c r="AJ9" s="4">
        <f t="shared" ref="U9:AM19" si="9">$E9*AI9+$C9</f>
        <v>0.66759279160431817</v>
      </c>
      <c r="AK9" s="4">
        <f t="shared" si="9"/>
        <v>0.64389680857037646</v>
      </c>
      <c r="AL9" s="4">
        <f t="shared" si="9"/>
        <v>0.62138562468813185</v>
      </c>
      <c r="AM9" s="4">
        <f t="shared" si="9"/>
        <v>0.59999999999999942</v>
      </c>
      <c r="AN9" s="4">
        <f t="shared" ref="AN9:AN19" si="10">IF(D9&lt;&gt;0,S9-C9/(-D9),S9)</f>
        <v>1.1334527904040028</v>
      </c>
      <c r="AO9" s="4">
        <f t="shared" ref="AO9:AO19" si="11">IF(D9&lt;&gt;0,C9/(-D9),C9*20)</f>
        <v>0.19367313092548499</v>
      </c>
      <c r="AP9" s="6">
        <f t="shared" ref="AP9:AP19" si="12">$AO9+$AN9*$E9^20</f>
        <v>0.59999999999999987</v>
      </c>
      <c r="AQ9" s="5">
        <f t="shared" si="2"/>
        <v>0.6213856246881323</v>
      </c>
    </row>
    <row r="10" spans="1:43" x14ac:dyDescent="0.2">
      <c r="A10" s="6">
        <f t="shared" si="4"/>
        <v>0.03</v>
      </c>
      <c r="B10" s="6">
        <f t="shared" si="5"/>
        <v>8.0018890483125119E-3</v>
      </c>
      <c r="C10" s="18">
        <v>-8.0018890483125119E-3</v>
      </c>
      <c r="D10" s="13">
        <v>-0.03</v>
      </c>
      <c r="E10" s="15">
        <f t="shared" si="6"/>
        <v>0.97</v>
      </c>
      <c r="G10" s="6"/>
      <c r="H10" s="6"/>
      <c r="S10" s="14">
        <v>1.3271259213294877</v>
      </c>
      <c r="T10" s="4">
        <f t="shared" si="7"/>
        <v>1.2793102546412907</v>
      </c>
      <c r="U10" s="4">
        <f t="shared" si="9"/>
        <v>1.2329290579537395</v>
      </c>
      <c r="V10" s="4">
        <f t="shared" si="9"/>
        <v>1.1879392971668148</v>
      </c>
      <c r="W10" s="4">
        <f t="shared" si="9"/>
        <v>1.1442992292034979</v>
      </c>
      <c r="X10" s="4">
        <f t="shared" si="9"/>
        <v>1.1019683632790804</v>
      </c>
      <c r="Y10" s="4">
        <f t="shared" si="9"/>
        <v>1.0609074233323956</v>
      </c>
      <c r="Z10" s="4">
        <f t="shared" si="9"/>
        <v>1.0210783115841113</v>
      </c>
      <c r="AA10" s="4">
        <f t="shared" si="9"/>
        <v>0.98244407318827542</v>
      </c>
      <c r="AB10" s="4">
        <f t="shared" si="9"/>
        <v>0.94496886194431462</v>
      </c>
      <c r="AC10" s="4">
        <f t="shared" si="9"/>
        <v>0.90861790703767265</v>
      </c>
      <c r="AD10" s="4">
        <f t="shared" si="9"/>
        <v>0.87335748077822983</v>
      </c>
      <c r="AE10" s="4">
        <f t="shared" si="9"/>
        <v>0.83915486730657041</v>
      </c>
      <c r="AF10" s="4">
        <f t="shared" si="9"/>
        <v>0.80597833223906068</v>
      </c>
      <c r="AG10" s="4">
        <f t="shared" si="9"/>
        <v>0.77379709322357626</v>
      </c>
      <c r="AH10" s="4">
        <f t="shared" si="9"/>
        <v>0.74258129137855644</v>
      </c>
      <c r="AI10" s="4">
        <f t="shared" si="9"/>
        <v>0.7123019635888872</v>
      </c>
      <c r="AJ10" s="4">
        <f t="shared" si="9"/>
        <v>0.68293101563290803</v>
      </c>
      <c r="AK10" s="4">
        <f t="shared" si="9"/>
        <v>0.65444119611560825</v>
      </c>
      <c r="AL10" s="4">
        <f t="shared" si="9"/>
        <v>0.62680607118382747</v>
      </c>
      <c r="AM10" s="4">
        <f t="shared" si="9"/>
        <v>0.60000000000000009</v>
      </c>
      <c r="AN10" s="4">
        <f t="shared" si="10"/>
        <v>1.5938555562732382</v>
      </c>
      <c r="AO10" s="4">
        <f t="shared" si="11"/>
        <v>-0.2667296349437504</v>
      </c>
      <c r="AP10" s="6">
        <f t="shared" si="12"/>
        <v>0.60000000000000009</v>
      </c>
      <c r="AQ10" s="5">
        <f t="shared" si="2"/>
        <v>0.62680607118382747</v>
      </c>
    </row>
    <row r="11" spans="1:43" x14ac:dyDescent="0.2">
      <c r="A11" s="6">
        <f t="shared" ref="A11" si="13">-D11</f>
        <v>0.02</v>
      </c>
      <c r="B11" s="6">
        <f t="shared" si="5"/>
        <v>1.7208586265592761E-2</v>
      </c>
      <c r="C11" s="18">
        <v>-1.7208586265592761E-2</v>
      </c>
      <c r="D11" s="13">
        <v>-0.02</v>
      </c>
      <c r="E11" s="15">
        <f t="shared" si="6"/>
        <v>0.98</v>
      </c>
      <c r="G11" s="6"/>
      <c r="H11" s="6"/>
      <c r="R11" s="3"/>
      <c r="S11" s="14">
        <v>1.3271259213294877</v>
      </c>
      <c r="T11" s="4">
        <f t="shared" si="7"/>
        <v>1.2833748166373051</v>
      </c>
      <c r="U11" s="4">
        <f t="shared" si="7"/>
        <v>1.2404987340389662</v>
      </c>
      <c r="V11" s="4">
        <f t="shared" si="7"/>
        <v>1.198480173092594</v>
      </c>
      <c r="W11" s="4">
        <f t="shared" si="7"/>
        <v>1.1573019833651492</v>
      </c>
      <c r="X11" s="4">
        <f t="shared" si="7"/>
        <v>1.1169473574322533</v>
      </c>
      <c r="Y11" s="4">
        <f t="shared" si="7"/>
        <v>1.0773998240180154</v>
      </c>
      <c r="Z11" s="4">
        <f t="shared" si="7"/>
        <v>1.0386432412720621</v>
      </c>
      <c r="AA11" s="4">
        <f t="shared" si="7"/>
        <v>1.000661790181028</v>
      </c>
      <c r="AB11" s="4">
        <f t="shared" si="7"/>
        <v>0.96343996811181465</v>
      </c>
      <c r="AC11" s="4">
        <f t="shared" si="7"/>
        <v>0.92696258248398555</v>
      </c>
      <c r="AD11" s="4">
        <f t="shared" si="7"/>
        <v>0.89121474456871308</v>
      </c>
      <c r="AE11" s="4">
        <f t="shared" si="7"/>
        <v>0.85618186341174607</v>
      </c>
      <c r="AF11" s="4">
        <f t="shared" si="7"/>
        <v>0.82184963987791837</v>
      </c>
      <c r="AG11" s="4">
        <f t="shared" si="7"/>
        <v>0.78820406081476724</v>
      </c>
      <c r="AH11" s="4">
        <f t="shared" si="7"/>
        <v>0.75523139333287914</v>
      </c>
      <c r="AI11" s="4">
        <f t="shared" si="7"/>
        <v>0.72291817920062884</v>
      </c>
      <c r="AJ11" s="4">
        <f t="shared" si="9"/>
        <v>0.69125122935102357</v>
      </c>
      <c r="AK11" s="4">
        <f t="shared" si="9"/>
        <v>0.66021761849841032</v>
      </c>
      <c r="AL11" s="4">
        <f t="shared" si="9"/>
        <v>0.62980467986284938</v>
      </c>
      <c r="AM11" s="4">
        <f t="shared" si="9"/>
        <v>0.59999999999999964</v>
      </c>
      <c r="AN11" s="4">
        <f t="shared" si="10"/>
        <v>2.1875552346091256</v>
      </c>
      <c r="AO11" s="4">
        <f t="shared" si="11"/>
        <v>-0.86042931327963801</v>
      </c>
      <c r="AP11" s="6">
        <f t="shared" si="12"/>
        <v>0.59999999999999931</v>
      </c>
      <c r="AQ11" s="5">
        <f t="shared" si="2"/>
        <v>0.62980467986284905</v>
      </c>
    </row>
    <row r="12" spans="1:43" x14ac:dyDescent="0.2">
      <c r="A12" s="6">
        <f t="shared" si="4"/>
        <v>0.01</v>
      </c>
      <c r="B12" s="6">
        <f t="shared" si="5"/>
        <v>2.6660296208688608E-2</v>
      </c>
      <c r="C12" s="18">
        <v>-2.6660296208688608E-2</v>
      </c>
      <c r="D12" s="13">
        <v>-0.01</v>
      </c>
      <c r="E12" s="15">
        <f t="shared" si="6"/>
        <v>0.99</v>
      </c>
      <c r="G12" s="6"/>
      <c r="H12" s="6"/>
      <c r="R12" s="3"/>
      <c r="S12" s="14">
        <v>1.3271259213294877</v>
      </c>
      <c r="T12" s="4">
        <f t="shared" si="7"/>
        <v>1.2871943659075042</v>
      </c>
      <c r="U12" s="4">
        <f t="shared" si="9"/>
        <v>1.2476621260397407</v>
      </c>
      <c r="V12" s="4">
        <f t="shared" si="9"/>
        <v>1.2085252085706546</v>
      </c>
      <c r="W12" s="4">
        <f t="shared" si="9"/>
        <v>1.1697796602762593</v>
      </c>
      <c r="X12" s="4">
        <f t="shared" si="9"/>
        <v>1.131421567464808</v>
      </c>
      <c r="Y12" s="4">
        <f t="shared" si="9"/>
        <v>1.0934470555814713</v>
      </c>
      <c r="Z12" s="4">
        <f t="shared" si="9"/>
        <v>1.0558522888169679</v>
      </c>
      <c r="AA12" s="4">
        <f t="shared" si="9"/>
        <v>1.0186334697201096</v>
      </c>
      <c r="AB12" s="4">
        <f t="shared" si="9"/>
        <v>0.98178683881421991</v>
      </c>
      <c r="AC12" s="4">
        <f t="shared" si="9"/>
        <v>0.94530867421738907</v>
      </c>
      <c r="AD12" s="4">
        <f t="shared" si="9"/>
        <v>0.90919529126652654</v>
      </c>
      <c r="AE12" s="4">
        <f t="shared" si="9"/>
        <v>0.87344304214517265</v>
      </c>
      <c r="AF12" s="4">
        <f t="shared" si="9"/>
        <v>0.83804831551503234</v>
      </c>
      <c r="AG12" s="4">
        <f t="shared" si="9"/>
        <v>0.80300753615119347</v>
      </c>
      <c r="AH12" s="4">
        <f t="shared" si="9"/>
        <v>0.76831716458099297</v>
      </c>
      <c r="AI12" s="4">
        <f t="shared" si="9"/>
        <v>0.73397369672649448</v>
      </c>
      <c r="AJ12" s="4">
        <f t="shared" si="9"/>
        <v>0.69997366355054091</v>
      </c>
      <c r="AK12" s="4">
        <f t="shared" si="9"/>
        <v>0.66631363070634686</v>
      </c>
      <c r="AL12" s="4">
        <f t="shared" si="9"/>
        <v>0.63299019819059477</v>
      </c>
      <c r="AM12" s="4">
        <f t="shared" si="9"/>
        <v>0.6000000000000002</v>
      </c>
      <c r="AN12" s="4">
        <f t="shared" si="10"/>
        <v>3.9931555421983482</v>
      </c>
      <c r="AO12" s="4">
        <f t="shared" si="11"/>
        <v>-2.6660296208688607</v>
      </c>
      <c r="AP12" s="6">
        <f t="shared" si="12"/>
        <v>0.5999999999999992</v>
      </c>
      <c r="AQ12" s="5">
        <f t="shared" si="2"/>
        <v>0.63299019819059366</v>
      </c>
    </row>
    <row r="13" spans="1:43" x14ac:dyDescent="0.2">
      <c r="A13" s="6">
        <f t="shared" ref="A13" si="14">-D13</f>
        <v>5.0000000000000001E-3</v>
      </c>
      <c r="B13" s="6">
        <f t="shared" si="5"/>
        <v>3.1477882413479208E-2</v>
      </c>
      <c r="C13" s="18">
        <v>-3.1477882413479208E-2</v>
      </c>
      <c r="D13" s="13">
        <v>-5.0000000000000001E-3</v>
      </c>
      <c r="E13" s="15">
        <f t="shared" si="6"/>
        <v>0.995</v>
      </c>
      <c r="G13" s="6"/>
      <c r="H13" s="6"/>
      <c r="R13" s="3"/>
      <c r="S13" s="14">
        <v>1.3271259213294877</v>
      </c>
      <c r="T13" s="4">
        <f t="shared" si="7"/>
        <v>1.2890124093093611</v>
      </c>
      <c r="U13" s="4">
        <f t="shared" si="7"/>
        <v>1.2510894648493351</v>
      </c>
      <c r="V13" s="4">
        <f t="shared" si="7"/>
        <v>1.2133561351116093</v>
      </c>
      <c r="W13" s="4">
        <f t="shared" si="7"/>
        <v>1.1758114720225721</v>
      </c>
      <c r="X13" s="4">
        <f t="shared" si="7"/>
        <v>1.1384545322489801</v>
      </c>
      <c r="Y13" s="4">
        <f t="shared" si="7"/>
        <v>1.101284377174256</v>
      </c>
      <c r="Z13" s="4">
        <f t="shared" si="7"/>
        <v>1.0643000728749055</v>
      </c>
      <c r="AA13" s="4">
        <f t="shared" si="7"/>
        <v>1.0275006900970518</v>
      </c>
      <c r="AB13" s="4">
        <f t="shared" si="7"/>
        <v>0.99088530423308741</v>
      </c>
      <c r="AC13" s="4">
        <f t="shared" si="7"/>
        <v>0.95445299529844285</v>
      </c>
      <c r="AD13" s="4">
        <f t="shared" si="7"/>
        <v>0.9182028479084714</v>
      </c>
      <c r="AE13" s="4">
        <f t="shared" si="7"/>
        <v>0.8821339512554498</v>
      </c>
      <c r="AF13" s="4">
        <f t="shared" si="7"/>
        <v>0.8462453990856933</v>
      </c>
      <c r="AG13" s="4">
        <f t="shared" si="7"/>
        <v>0.81053628967678559</v>
      </c>
      <c r="AH13" s="4">
        <f t="shared" si="7"/>
        <v>0.77500572581492255</v>
      </c>
      <c r="AI13" s="4">
        <f t="shared" si="7"/>
        <v>0.73965281477236866</v>
      </c>
      <c r="AJ13" s="4">
        <f t="shared" si="9"/>
        <v>0.70447666828502764</v>
      </c>
      <c r="AK13" s="4">
        <f t="shared" si="9"/>
        <v>0.66947640253012319</v>
      </c>
      <c r="AL13" s="4">
        <f t="shared" si="9"/>
        <v>0.63465113810399343</v>
      </c>
      <c r="AM13" s="4">
        <f t="shared" si="9"/>
        <v>0.59999999999999432</v>
      </c>
      <c r="AN13" s="4">
        <f t="shared" si="10"/>
        <v>7.6227024040253291</v>
      </c>
      <c r="AO13" s="4">
        <f t="shared" si="11"/>
        <v>-6.2955764826958411</v>
      </c>
      <c r="AP13" s="6">
        <f t="shared" si="12"/>
        <v>0.5999999999999952</v>
      </c>
      <c r="AQ13" s="5">
        <f t="shared" si="2"/>
        <v>0.63465113810399387</v>
      </c>
    </row>
    <row r="14" spans="1:43" x14ac:dyDescent="0.2">
      <c r="A14" s="6">
        <f t="shared" si="4"/>
        <v>0</v>
      </c>
      <c r="B14" s="6">
        <f t="shared" si="5"/>
        <v>3.6356296066474392E-2</v>
      </c>
      <c r="C14" s="18">
        <v>-3.6356296066474392E-2</v>
      </c>
      <c r="D14" s="13">
        <v>0</v>
      </c>
      <c r="E14" s="15">
        <f t="shared" si="6"/>
        <v>1</v>
      </c>
      <c r="F14" s="3"/>
      <c r="G14" s="22"/>
      <c r="H14" s="22"/>
      <c r="I14" s="3"/>
      <c r="S14" s="14">
        <v>1.3271259213294877</v>
      </c>
      <c r="T14" s="4">
        <f t="shared" si="7"/>
        <v>1.2907696252630134</v>
      </c>
      <c r="U14" s="4">
        <f t="shared" si="9"/>
        <v>1.2544133291965389</v>
      </c>
      <c r="V14" s="4">
        <f t="shared" si="9"/>
        <v>1.2180570331300644</v>
      </c>
      <c r="W14" s="4">
        <f t="shared" si="9"/>
        <v>1.1817007370635899</v>
      </c>
      <c r="X14" s="4">
        <f t="shared" si="9"/>
        <v>1.1453444409971154</v>
      </c>
      <c r="Y14" s="4">
        <f t="shared" si="9"/>
        <v>1.1089881449306409</v>
      </c>
      <c r="Z14" s="4">
        <f t="shared" si="9"/>
        <v>1.0726318488641664</v>
      </c>
      <c r="AA14" s="4">
        <f t="shared" si="9"/>
        <v>1.0362755527976919</v>
      </c>
      <c r="AB14" s="4">
        <f t="shared" si="9"/>
        <v>0.99991925673121751</v>
      </c>
      <c r="AC14" s="4">
        <f t="shared" si="9"/>
        <v>0.96356296066474312</v>
      </c>
      <c r="AD14" s="4">
        <f t="shared" si="9"/>
        <v>0.92720666459826873</v>
      </c>
      <c r="AE14" s="4">
        <f t="shared" si="9"/>
        <v>0.89085036853179433</v>
      </c>
      <c r="AF14" s="4">
        <f t="shared" si="9"/>
        <v>0.85449407246531994</v>
      </c>
      <c r="AG14" s="4">
        <f t="shared" si="9"/>
        <v>0.81813777639884555</v>
      </c>
      <c r="AH14" s="4">
        <f t="shared" si="9"/>
        <v>0.78178148033237116</v>
      </c>
      <c r="AI14" s="4">
        <f t="shared" si="9"/>
        <v>0.74542518426589677</v>
      </c>
      <c r="AJ14" s="4">
        <f t="shared" si="9"/>
        <v>0.70906888819942238</v>
      </c>
      <c r="AK14" s="4">
        <f t="shared" si="9"/>
        <v>0.67271259213294798</v>
      </c>
      <c r="AL14" s="4">
        <f t="shared" si="9"/>
        <v>0.63635629606647359</v>
      </c>
      <c r="AM14" s="4">
        <f t="shared" si="9"/>
        <v>0.5999999999999992</v>
      </c>
      <c r="AN14" s="4">
        <f t="shared" si="10"/>
        <v>1.3271259213294877</v>
      </c>
      <c r="AO14" s="4">
        <f t="shared" si="11"/>
        <v>-0.72712592132948783</v>
      </c>
      <c r="AP14" s="6">
        <f t="shared" si="12"/>
        <v>0.59999999999999987</v>
      </c>
      <c r="AQ14" s="19">
        <f t="shared" si="2"/>
        <v>0.59999999999999987</v>
      </c>
    </row>
    <row r="15" spans="1:43" x14ac:dyDescent="0.2">
      <c r="A15" s="6">
        <f t="shared" si="4"/>
        <v>-5.0000000000000001E-3</v>
      </c>
      <c r="B15" s="6">
        <f t="shared" si="5"/>
        <v>4.1295142468429552E-2</v>
      </c>
      <c r="C15" s="18">
        <v>-4.1295142468429552E-2</v>
      </c>
      <c r="D15" s="13">
        <v>5.0000000000000001E-3</v>
      </c>
      <c r="E15" s="15">
        <f t="shared" si="6"/>
        <v>1.0049999999999999</v>
      </c>
      <c r="G15" s="6"/>
      <c r="H15" s="6"/>
      <c r="S15" s="14">
        <v>1.3271259213294877</v>
      </c>
      <c r="T15" s="4">
        <f t="shared" si="7"/>
        <v>1.2924664084677053</v>
      </c>
      <c r="U15" s="4">
        <f t="shared" si="8"/>
        <v>1.2576335980416142</v>
      </c>
      <c r="V15" s="4">
        <f t="shared" si="8"/>
        <v>1.2226266235633927</v>
      </c>
      <c r="W15" s="4">
        <f t="shared" si="8"/>
        <v>1.1874446142127799</v>
      </c>
      <c r="X15" s="4">
        <f t="shared" si="8"/>
        <v>1.152086694815414</v>
      </c>
      <c r="Y15" s="4">
        <f t="shared" si="8"/>
        <v>1.1165519858210613</v>
      </c>
      <c r="Z15" s="4">
        <f t="shared" si="8"/>
        <v>1.0808396032817369</v>
      </c>
      <c r="AA15" s="4">
        <f t="shared" si="8"/>
        <v>1.0449486588297159</v>
      </c>
      <c r="AB15" s="4">
        <f t="shared" si="8"/>
        <v>1.0088782596554349</v>
      </c>
      <c r="AC15" s="4">
        <f t="shared" si="8"/>
        <v>0.97262750848528245</v>
      </c>
      <c r="AD15" s="4">
        <f t="shared" si="8"/>
        <v>0.93619550355927916</v>
      </c>
      <c r="AE15" s="4">
        <f t="shared" si="8"/>
        <v>0.89958133860864586</v>
      </c>
      <c r="AF15" s="4">
        <f t="shared" si="8"/>
        <v>0.86278410283325946</v>
      </c>
      <c r="AG15" s="4">
        <f t="shared" si="8"/>
        <v>0.82580288087899612</v>
      </c>
      <c r="AH15" s="4">
        <f t="shared" si="8"/>
        <v>0.78863675281496137</v>
      </c>
      <c r="AI15" s="4">
        <f t="shared" si="8"/>
        <v>0.75128479411060656</v>
      </c>
      <c r="AJ15" s="4">
        <f t="shared" si="9"/>
        <v>0.71374607561272996</v>
      </c>
      <c r="AK15" s="4">
        <f t="shared" si="9"/>
        <v>0.67601966352236398</v>
      </c>
      <c r="AL15" s="4">
        <f t="shared" si="9"/>
        <v>0.63810461937154617</v>
      </c>
      <c r="AM15" s="4">
        <f t="shared" si="9"/>
        <v>0.59999999999997422</v>
      </c>
      <c r="AN15" s="4">
        <f t="shared" si="10"/>
        <v>-6.9319025723564227</v>
      </c>
      <c r="AO15" s="4">
        <f t="shared" si="11"/>
        <v>8.2590284936859106</v>
      </c>
      <c r="AP15" s="6">
        <f t="shared" si="12"/>
        <v>0.59999999999999964</v>
      </c>
      <c r="AQ15" s="5">
        <f t="shared" si="2"/>
        <v>0.63810461937157115</v>
      </c>
    </row>
    <row r="16" spans="1:43" x14ac:dyDescent="0.2">
      <c r="A16" s="6">
        <f t="shared" ref="A16" si="15">-D16</f>
        <v>-0.01</v>
      </c>
      <c r="B16" s="6">
        <f t="shared" si="5"/>
        <v>4.6293911895555873E-2</v>
      </c>
      <c r="C16" s="18">
        <v>-4.6293911895555873E-2</v>
      </c>
      <c r="D16" s="13">
        <v>0.01</v>
      </c>
      <c r="E16" s="15">
        <f t="shared" si="6"/>
        <v>1.01</v>
      </c>
      <c r="G16" s="6"/>
      <c r="H16" s="6"/>
      <c r="S16" s="14">
        <v>1.3271259213294877</v>
      </c>
      <c r="T16" s="4">
        <f t="shared" si="7"/>
        <v>1.2941032686472267</v>
      </c>
      <c r="U16" s="4">
        <f t="shared" si="7"/>
        <v>1.2607503894381431</v>
      </c>
      <c r="V16" s="4">
        <f t="shared" si="7"/>
        <v>1.2270639814369686</v>
      </c>
      <c r="W16" s="4">
        <f t="shared" si="7"/>
        <v>1.1930407093557824</v>
      </c>
      <c r="X16" s="4">
        <f t="shared" si="7"/>
        <v>1.1586772045537843</v>
      </c>
      <c r="Y16" s="4">
        <f t="shared" si="7"/>
        <v>1.1239700647037663</v>
      </c>
      <c r="Z16" s="4">
        <f t="shared" si="7"/>
        <v>1.0889158534552481</v>
      </c>
      <c r="AA16" s="4">
        <f t="shared" si="7"/>
        <v>1.0535111000942448</v>
      </c>
      <c r="AB16" s="4">
        <f t="shared" si="7"/>
        <v>1.0177522991996313</v>
      </c>
      <c r="AC16" s="4">
        <f t="shared" si="7"/>
        <v>0.98163591029607167</v>
      </c>
      <c r="AD16" s="4">
        <f t="shared" si="7"/>
        <v>0.94515835750347654</v>
      </c>
      <c r="AE16" s="4">
        <f t="shared" si="7"/>
        <v>0.9083160291829554</v>
      </c>
      <c r="AF16" s="4">
        <f t="shared" si="7"/>
        <v>0.87110527757922906</v>
      </c>
      <c r="AG16" s="4">
        <f t="shared" si="7"/>
        <v>0.83352241845946551</v>
      </c>
      <c r="AH16" s="4">
        <f t="shared" si="7"/>
        <v>0.79556373074850428</v>
      </c>
      <c r="AI16" s="4">
        <f t="shared" si="7"/>
        <v>0.75722545616043346</v>
      </c>
      <c r="AJ16" s="4">
        <f t="shared" si="9"/>
        <v>0.71850379882648197</v>
      </c>
      <c r="AK16" s="4">
        <f t="shared" si="9"/>
        <v>0.67939492491919096</v>
      </c>
      <c r="AL16" s="4">
        <f t="shared" si="9"/>
        <v>0.63989496227282705</v>
      </c>
      <c r="AM16" s="4">
        <f t="shared" si="9"/>
        <v>0.59999999999999942</v>
      </c>
      <c r="AN16" s="4">
        <f t="shared" si="10"/>
        <v>-3.3022652682260993</v>
      </c>
      <c r="AO16" s="4">
        <f t="shared" si="11"/>
        <v>4.6293911895555873</v>
      </c>
      <c r="AP16" s="6">
        <f t="shared" si="12"/>
        <v>0.59999999999999876</v>
      </c>
      <c r="AQ16" s="5">
        <f t="shared" si="2"/>
        <v>0.63989496227282716</v>
      </c>
    </row>
    <row r="17" spans="1:43" x14ac:dyDescent="0.2">
      <c r="A17" s="6">
        <f t="shared" si="4"/>
        <v>-0.02</v>
      </c>
      <c r="B17" s="6">
        <f t="shared" si="5"/>
        <v>5.6468635012339549E-2</v>
      </c>
      <c r="C17" s="18">
        <v>-5.6468635012339549E-2</v>
      </c>
      <c r="D17" s="13">
        <v>0.02</v>
      </c>
      <c r="E17" s="15">
        <f t="shared" si="6"/>
        <v>1.02</v>
      </c>
      <c r="G17" s="6"/>
      <c r="H17" s="6"/>
      <c r="S17" s="14">
        <v>1.3271259213294877</v>
      </c>
      <c r="T17" s="4">
        <f t="shared" si="7"/>
        <v>1.2971998047437379</v>
      </c>
      <c r="U17" s="4">
        <f t="shared" si="9"/>
        <v>1.2666751658262732</v>
      </c>
      <c r="V17" s="4">
        <f t="shared" si="9"/>
        <v>1.235540034130459</v>
      </c>
      <c r="W17" s="4">
        <f t="shared" si="9"/>
        <v>1.2037821998007285</v>
      </c>
      <c r="X17" s="4">
        <f t="shared" si="9"/>
        <v>1.1713892087844036</v>
      </c>
      <c r="Y17" s="4">
        <f t="shared" si="9"/>
        <v>1.138348357947752</v>
      </c>
      <c r="Z17" s="4">
        <f t="shared" si="9"/>
        <v>1.1046466900943674</v>
      </c>
      <c r="AA17" s="4">
        <f t="shared" si="9"/>
        <v>1.0702709888839153</v>
      </c>
      <c r="AB17" s="4">
        <f t="shared" si="9"/>
        <v>1.035207773649254</v>
      </c>
      <c r="AC17" s="4">
        <f t="shared" si="9"/>
        <v>0.99944329410989963</v>
      </c>
      <c r="AD17" s="4">
        <f t="shared" si="9"/>
        <v>0.96296352497975812</v>
      </c>
      <c r="AE17" s="4">
        <f t="shared" si="9"/>
        <v>0.92575416046701375</v>
      </c>
      <c r="AF17" s="4">
        <f t="shared" si="9"/>
        <v>0.88780060866401445</v>
      </c>
      <c r="AG17" s="4">
        <f t="shared" si="9"/>
        <v>0.84908798582495515</v>
      </c>
      <c r="AH17" s="4">
        <f t="shared" si="9"/>
        <v>0.80960111052911465</v>
      </c>
      <c r="AI17" s="4">
        <f t="shared" si="9"/>
        <v>0.76932449772735745</v>
      </c>
      <c r="AJ17" s="4">
        <f t="shared" si="9"/>
        <v>0.72824235266956505</v>
      </c>
      <c r="AK17" s="4">
        <f t="shared" si="9"/>
        <v>0.68633856471061683</v>
      </c>
      <c r="AL17" s="4">
        <f t="shared" si="9"/>
        <v>0.64359670099248967</v>
      </c>
      <c r="AM17" s="4">
        <f t="shared" si="9"/>
        <v>0.59999999999999987</v>
      </c>
      <c r="AN17" s="4">
        <f t="shared" si="10"/>
        <v>-1.4963058292874896</v>
      </c>
      <c r="AO17" s="4">
        <f t="shared" si="11"/>
        <v>2.8234317506169773</v>
      </c>
      <c r="AP17" s="6">
        <f t="shared" si="12"/>
        <v>0.60000000000000009</v>
      </c>
      <c r="AQ17" s="5">
        <f t="shared" si="2"/>
        <v>0.64359670099249033</v>
      </c>
    </row>
    <row r="18" spans="1:43" x14ac:dyDescent="0.2">
      <c r="A18" s="6">
        <f t="shared" si="4"/>
        <v>-0.03</v>
      </c>
      <c r="B18" s="6">
        <f t="shared" si="5"/>
        <v>6.6874283314179619E-2</v>
      </c>
      <c r="C18" s="18">
        <v>-6.6874283314179619E-2</v>
      </c>
      <c r="D18" s="13">
        <v>0.03</v>
      </c>
      <c r="E18" s="15">
        <f t="shared" si="6"/>
        <v>1.03</v>
      </c>
      <c r="G18" s="6"/>
      <c r="H18" s="6"/>
      <c r="S18" s="14">
        <v>1.3271259213294877</v>
      </c>
      <c r="T18" s="4">
        <f t="shared" si="7"/>
        <v>1.3000654156551927</v>
      </c>
      <c r="U18" s="4">
        <f t="shared" si="9"/>
        <v>1.272193094810669</v>
      </c>
      <c r="V18" s="4">
        <f t="shared" si="9"/>
        <v>1.2434846043408097</v>
      </c>
      <c r="W18" s="4">
        <f t="shared" si="9"/>
        <v>1.2139148591568545</v>
      </c>
      <c r="X18" s="4">
        <f t="shared" si="9"/>
        <v>1.1834580216173807</v>
      </c>
      <c r="Y18" s="4">
        <f t="shared" si="9"/>
        <v>1.1520874789517226</v>
      </c>
      <c r="Z18" s="4">
        <f t="shared" si="9"/>
        <v>1.1197758200060948</v>
      </c>
      <c r="AA18" s="4">
        <f t="shared" si="9"/>
        <v>1.086494811292098</v>
      </c>
      <c r="AB18" s="4">
        <f t="shared" si="9"/>
        <v>1.0522153723166814</v>
      </c>
      <c r="AC18" s="4">
        <f t="shared" si="9"/>
        <v>1.0169075501720024</v>
      </c>
      <c r="AD18" s="4">
        <f t="shared" si="9"/>
        <v>0.98054049336298277</v>
      </c>
      <c r="AE18" s="4">
        <f t="shared" si="9"/>
        <v>0.94308242484969262</v>
      </c>
      <c r="AF18" s="4">
        <f t="shared" si="9"/>
        <v>0.90450061428100381</v>
      </c>
      <c r="AG18" s="4">
        <f t="shared" si="9"/>
        <v>0.86476134939525429</v>
      </c>
      <c r="AH18" s="4">
        <f t="shared" si="9"/>
        <v>0.82382990656293231</v>
      </c>
      <c r="AI18" s="4">
        <f t="shared" si="9"/>
        <v>0.78167052044564067</v>
      </c>
      <c r="AJ18" s="4">
        <f t="shared" si="9"/>
        <v>0.7382463527448303</v>
      </c>
      <c r="AK18" s="4">
        <f t="shared" si="9"/>
        <v>0.69351946001299558</v>
      </c>
      <c r="AL18" s="4">
        <f t="shared" si="9"/>
        <v>0.6474507604992058</v>
      </c>
      <c r="AM18" s="4">
        <f t="shared" si="9"/>
        <v>0.60000000000000231</v>
      </c>
      <c r="AN18" s="4">
        <f t="shared" si="10"/>
        <v>-0.90201685580983315</v>
      </c>
      <c r="AO18" s="4">
        <f t="shared" si="11"/>
        <v>2.2291427771393209</v>
      </c>
      <c r="AP18" s="6">
        <f t="shared" si="12"/>
        <v>0.60000000000000098</v>
      </c>
      <c r="AQ18" s="5">
        <f t="shared" si="2"/>
        <v>0.64745076049920436</v>
      </c>
    </row>
    <row r="19" spans="1:43" x14ac:dyDescent="0.2">
      <c r="A19" s="6">
        <f t="shared" si="4"/>
        <v>-0.05</v>
      </c>
      <c r="B19" s="6">
        <f t="shared" si="5"/>
        <v>8.8346465140893185E-2</v>
      </c>
      <c r="C19" s="18">
        <v>-8.8346465140893185E-2</v>
      </c>
      <c r="D19" s="13">
        <v>0.05</v>
      </c>
      <c r="E19" s="15">
        <f t="shared" si="6"/>
        <v>1.05</v>
      </c>
      <c r="G19" s="6"/>
      <c r="H19" s="6"/>
      <c r="R19" s="3"/>
      <c r="S19" s="14">
        <v>1.3271259213294877</v>
      </c>
      <c r="T19" s="4">
        <f t="shared" si="7"/>
        <v>1.3051357522550691</v>
      </c>
      <c r="U19" s="4">
        <f t="shared" si="9"/>
        <v>1.2820460747269293</v>
      </c>
      <c r="V19" s="4">
        <f t="shared" si="9"/>
        <v>1.2578019133223828</v>
      </c>
      <c r="W19" s="4">
        <f t="shared" si="9"/>
        <v>1.2323455438476087</v>
      </c>
      <c r="X19" s="4">
        <f t="shared" si="9"/>
        <v>1.205616355899096</v>
      </c>
      <c r="Y19" s="4">
        <f t="shared" si="9"/>
        <v>1.1775507085531576</v>
      </c>
      <c r="Z19" s="4">
        <f t="shared" si="9"/>
        <v>1.1480817788399222</v>
      </c>
      <c r="AA19" s="4">
        <f t="shared" si="9"/>
        <v>1.1171394026410253</v>
      </c>
      <c r="AB19" s="4">
        <f t="shared" si="9"/>
        <v>1.0846499076321834</v>
      </c>
      <c r="AC19" s="4">
        <f t="shared" si="9"/>
        <v>1.0505359378728993</v>
      </c>
      <c r="AD19" s="4">
        <f t="shared" si="9"/>
        <v>1.0147162696256511</v>
      </c>
      <c r="AE19" s="4">
        <f t="shared" si="9"/>
        <v>0.97710561796604045</v>
      </c>
      <c r="AF19" s="4">
        <f t="shared" si="9"/>
        <v>0.93761443372344933</v>
      </c>
      <c r="AG19" s="4">
        <f t="shared" si="9"/>
        <v>0.89614869026872868</v>
      </c>
      <c r="AH19" s="4">
        <f t="shared" si="9"/>
        <v>0.852609659641272</v>
      </c>
      <c r="AI19" s="4">
        <f t="shared" si="9"/>
        <v>0.80689367748244245</v>
      </c>
      <c r="AJ19" s="4">
        <f t="shared" si="9"/>
        <v>0.75889189621567144</v>
      </c>
      <c r="AK19" s="4">
        <f t="shared" si="9"/>
        <v>0.70849002588556187</v>
      </c>
      <c r="AL19" s="4">
        <f t="shared" si="9"/>
        <v>0.6555680620389468</v>
      </c>
      <c r="AM19" s="4">
        <f t="shared" si="9"/>
        <v>0.60000000000000098</v>
      </c>
      <c r="AN19" s="4">
        <f t="shared" si="10"/>
        <v>-0.43980338148837594</v>
      </c>
      <c r="AO19" s="4">
        <f t="shared" si="11"/>
        <v>1.7669293028178636</v>
      </c>
      <c r="AP19" s="6">
        <f t="shared" si="12"/>
        <v>0.59999999999999942</v>
      </c>
      <c r="AQ19" s="5">
        <f t="shared" si="2"/>
        <v>0.65556806203894524</v>
      </c>
    </row>
    <row r="20" spans="1:43" x14ac:dyDescent="0.2">
      <c r="D20" s="6"/>
      <c r="E20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H6"/>
  <sheetViews>
    <sheetView workbookViewId="0">
      <selection activeCell="M11" sqref="M11"/>
    </sheetView>
  </sheetViews>
  <sheetFormatPr defaultRowHeight="12.75" x14ac:dyDescent="0.2"/>
  <sheetData>
    <row r="2" spans="2:34" x14ac:dyDescent="0.2">
      <c r="B2" s="3" t="s">
        <v>20</v>
      </c>
      <c r="AH2">
        <f>(AH5-N5)/20</f>
        <v>-3.6356296066474669E-2</v>
      </c>
    </row>
    <row r="3" spans="2:34" x14ac:dyDescent="0.2">
      <c r="O3" s="6">
        <f>(O5-N5)</f>
        <v>-3.8113512020126583E-2</v>
      </c>
      <c r="P3" s="6">
        <f t="shared" ref="P3:AH3" si="0">(P5-O5)</f>
        <v>-3.7922944460025976E-2</v>
      </c>
      <c r="Q3" s="6">
        <f t="shared" si="0"/>
        <v>-3.7733329737725807E-2</v>
      </c>
      <c r="R3" s="6">
        <f t="shared" si="0"/>
        <v>-3.7544663089037256E-2</v>
      </c>
      <c r="S3" s="6">
        <f t="shared" si="0"/>
        <v>-3.7356939773592002E-2</v>
      </c>
      <c r="T3" s="6">
        <f t="shared" si="0"/>
        <v>-3.7170155074724098E-2</v>
      </c>
      <c r="U3" s="6">
        <f t="shared" si="0"/>
        <v>-3.6984304299350512E-2</v>
      </c>
      <c r="V3" s="6">
        <f t="shared" si="0"/>
        <v>-3.6799382777853662E-2</v>
      </c>
      <c r="W3" s="6">
        <f t="shared" si="0"/>
        <v>-3.66153858639644E-2</v>
      </c>
      <c r="X3" s="6">
        <f t="shared" si="0"/>
        <v>-3.6432308934644553E-2</v>
      </c>
      <c r="Y3" s="6">
        <f t="shared" si="0"/>
        <v>-3.6250147389971454E-2</v>
      </c>
      <c r="Z3" s="6">
        <f t="shared" si="0"/>
        <v>-3.6068896653021598E-2</v>
      </c>
      <c r="AA3" s="6">
        <f t="shared" si="0"/>
        <v>-3.5888552169756505E-2</v>
      </c>
      <c r="AB3" s="6">
        <f t="shared" si="0"/>
        <v>-3.5709109408907702E-2</v>
      </c>
      <c r="AC3" s="6">
        <f t="shared" si="0"/>
        <v>-3.553056386186304E-2</v>
      </c>
      <c r="AD3" s="6">
        <f t="shared" si="0"/>
        <v>-3.5352911042553892E-2</v>
      </c>
      <c r="AE3" s="6">
        <f t="shared" si="0"/>
        <v>-3.517614648734102E-2</v>
      </c>
      <c r="AF3" s="6">
        <f t="shared" si="0"/>
        <v>-3.5000265754904447E-2</v>
      </c>
      <c r="AG3" s="6">
        <f t="shared" si="0"/>
        <v>-3.4825264426129765E-2</v>
      </c>
      <c r="AH3" s="6">
        <f t="shared" si="0"/>
        <v>-3.4651138103999113E-2</v>
      </c>
    </row>
    <row r="4" spans="2:34" x14ac:dyDescent="0.2">
      <c r="B4" t="str">
        <f>'SOLUZIONE CON METODO RICORSIVO'!G6</f>
        <v>anno</v>
      </c>
      <c r="C4">
        <f>'SOLUZIONE CON METODO RICORSIVO'!H6</f>
        <v>2004</v>
      </c>
      <c r="D4">
        <f>'SOLUZIONE CON METODO RICORSIVO'!I6</f>
        <v>2005</v>
      </c>
      <c r="E4">
        <f>'SOLUZIONE CON METODO RICORSIVO'!J6</f>
        <v>2006</v>
      </c>
      <c r="F4">
        <f>'SOLUZIONE CON METODO RICORSIVO'!K6</f>
        <v>2007</v>
      </c>
      <c r="G4">
        <f>'SOLUZIONE CON METODO RICORSIVO'!L6</f>
        <v>2008</v>
      </c>
      <c r="H4">
        <f>'SOLUZIONE CON METODO RICORSIVO'!M6</f>
        <v>2009</v>
      </c>
      <c r="I4">
        <f>'SOLUZIONE CON METODO RICORSIVO'!N6</f>
        <v>2010</v>
      </c>
      <c r="J4">
        <f>'SOLUZIONE CON METODO RICORSIVO'!O6</f>
        <v>2011</v>
      </c>
      <c r="K4">
        <f>'SOLUZIONE CON METODO RICORSIVO'!P6</f>
        <v>2012</v>
      </c>
      <c r="L4">
        <f>'SOLUZIONE CON METODO RICORSIVO'!Q6</f>
        <v>2013</v>
      </c>
      <c r="M4">
        <f>'SOLUZIONE CON METODO RICORSIVO'!R6</f>
        <v>2014</v>
      </c>
      <c r="N4">
        <f>'SOLUZIONE CON METODO RICORSIVO'!S6</f>
        <v>2015</v>
      </c>
      <c r="O4">
        <f>'SOLUZIONE CON METODO RICORSIVO'!T6</f>
        <v>2016</v>
      </c>
      <c r="P4">
        <f>'SOLUZIONE CON METODO RICORSIVO'!U6</f>
        <v>2017</v>
      </c>
      <c r="Q4">
        <f>'SOLUZIONE CON METODO RICORSIVO'!V6</f>
        <v>2018</v>
      </c>
      <c r="R4">
        <f>'SOLUZIONE CON METODO RICORSIVO'!W6</f>
        <v>2019</v>
      </c>
      <c r="S4">
        <f>'SOLUZIONE CON METODO RICORSIVO'!X6</f>
        <v>2020</v>
      </c>
      <c r="T4">
        <f>'SOLUZIONE CON METODO RICORSIVO'!Y6</f>
        <v>2021</v>
      </c>
      <c r="U4">
        <f>'SOLUZIONE CON METODO RICORSIVO'!Z6</f>
        <v>2022</v>
      </c>
      <c r="V4">
        <f>'SOLUZIONE CON METODO RICORSIVO'!AA6</f>
        <v>2023</v>
      </c>
      <c r="W4">
        <f>'SOLUZIONE CON METODO RICORSIVO'!AB6</f>
        <v>2024</v>
      </c>
      <c r="X4">
        <f>'SOLUZIONE CON METODO RICORSIVO'!AC6</f>
        <v>2025</v>
      </c>
      <c r="Y4">
        <f>'SOLUZIONE CON METODO RICORSIVO'!AD6</f>
        <v>2026</v>
      </c>
      <c r="Z4">
        <f>'SOLUZIONE CON METODO RICORSIVO'!AE6</f>
        <v>2027</v>
      </c>
      <c r="AA4">
        <f>'SOLUZIONE CON METODO RICORSIVO'!AF6</f>
        <v>2028</v>
      </c>
      <c r="AB4">
        <f>'SOLUZIONE CON METODO RICORSIVO'!AG6</f>
        <v>2029</v>
      </c>
      <c r="AC4">
        <f>'SOLUZIONE CON METODO RICORSIVO'!AH6</f>
        <v>2030</v>
      </c>
      <c r="AD4">
        <f>'SOLUZIONE CON METODO RICORSIVO'!AI6</f>
        <v>2031</v>
      </c>
      <c r="AE4">
        <f>'SOLUZIONE CON METODO RICORSIVO'!AJ6</f>
        <v>2032</v>
      </c>
      <c r="AF4">
        <f>'SOLUZIONE CON METODO RICORSIVO'!AK6</f>
        <v>2033</v>
      </c>
      <c r="AG4">
        <f>'SOLUZIONE CON METODO RICORSIVO'!AL6</f>
        <v>2034</v>
      </c>
      <c r="AH4">
        <f>'SOLUZIONE CON METODO RICORSIVO'!AM6</f>
        <v>2035</v>
      </c>
    </row>
    <row r="5" spans="2:34" x14ac:dyDescent="0.2">
      <c r="B5" s="7" t="str">
        <f>'SOLUZIONE CON METODO RICORSIVO'!G7</f>
        <v>D/Y</v>
      </c>
      <c r="C5" s="7">
        <f>'SOLUZIONE CON METODO RICORSIVO'!H7</f>
        <v>1.0008932845343228</v>
      </c>
      <c r="D5" s="7">
        <f>'SOLUZIONE CON METODO RICORSIVO'!I7</f>
        <v>1.0194049843410751</v>
      </c>
      <c r="E5" s="7">
        <f>'SOLUZIONE CON METODO RICORSIVO'!J7</f>
        <v>1.0255727996360804</v>
      </c>
      <c r="F5" s="7">
        <f>'SOLUZIONE CON METODO RICORSIVO'!K7</f>
        <v>0.99775943698080227</v>
      </c>
      <c r="G5" s="7">
        <f>'SOLUZIONE CON METODO RICORSIVO'!L7</f>
        <v>1.0238821069719783</v>
      </c>
      <c r="H5" s="7">
        <f>'SOLUZIONE CON METODO RICORSIVO'!M7</f>
        <v>1.1253179600735796</v>
      </c>
      <c r="I5" s="7">
        <f>'SOLUZIONE CON METODO RICORSIVO'!N7</f>
        <v>1.1539315475179563</v>
      </c>
      <c r="J5" s="7">
        <f>'SOLUZIONE CON METODO RICORSIVO'!O7</f>
        <v>1.1650831905870966</v>
      </c>
      <c r="K5" s="7">
        <f>'SOLUZIONE CON METODO RICORSIVO'!P7</f>
        <v>1.2333873852094974</v>
      </c>
      <c r="L5" s="7">
        <f>'SOLUZIONE CON METODO RICORSIVO'!Q7</f>
        <v>1.2900436335084453</v>
      </c>
      <c r="M5" s="7">
        <f>'SOLUZIONE CON METODO RICORSIVO'!R7</f>
        <v>1.3252841395534665</v>
      </c>
      <c r="N5" s="7">
        <f>'SOLUZIONE CON METODO RICORSIVO'!S7</f>
        <v>1.3271259213294877</v>
      </c>
      <c r="O5" s="8">
        <f>'SOLUZIONE CON METODO RICORSIVO'!T13</f>
        <v>1.2890124093093611</v>
      </c>
      <c r="P5" s="8">
        <f>'SOLUZIONE CON METODO RICORSIVO'!U13</f>
        <v>1.2510894648493351</v>
      </c>
      <c r="Q5" s="8">
        <f>'SOLUZIONE CON METODO RICORSIVO'!V13</f>
        <v>1.2133561351116093</v>
      </c>
      <c r="R5" s="8">
        <f>'SOLUZIONE CON METODO RICORSIVO'!W13</f>
        <v>1.1758114720225721</v>
      </c>
      <c r="S5" s="8">
        <f>'SOLUZIONE CON METODO RICORSIVO'!X13</f>
        <v>1.1384545322489801</v>
      </c>
      <c r="T5" s="8">
        <f>'SOLUZIONE CON METODO RICORSIVO'!Y13</f>
        <v>1.101284377174256</v>
      </c>
      <c r="U5" s="8">
        <f>'SOLUZIONE CON METODO RICORSIVO'!Z13</f>
        <v>1.0643000728749055</v>
      </c>
      <c r="V5" s="8">
        <f>'SOLUZIONE CON METODO RICORSIVO'!AA13</f>
        <v>1.0275006900970518</v>
      </c>
      <c r="W5" s="8">
        <f>'SOLUZIONE CON METODO RICORSIVO'!AB13</f>
        <v>0.99088530423308741</v>
      </c>
      <c r="X5" s="8">
        <f>'SOLUZIONE CON METODO RICORSIVO'!AC13</f>
        <v>0.95445299529844285</v>
      </c>
      <c r="Y5" s="8">
        <f>'SOLUZIONE CON METODO RICORSIVO'!AD13</f>
        <v>0.9182028479084714</v>
      </c>
      <c r="Z5" s="8">
        <f>'SOLUZIONE CON METODO RICORSIVO'!AE13</f>
        <v>0.8821339512554498</v>
      </c>
      <c r="AA5" s="8">
        <f>'SOLUZIONE CON METODO RICORSIVO'!AF13</f>
        <v>0.8462453990856933</v>
      </c>
      <c r="AB5" s="8">
        <f>'SOLUZIONE CON METODO RICORSIVO'!AG13</f>
        <v>0.81053628967678559</v>
      </c>
      <c r="AC5" s="8">
        <f>'SOLUZIONE CON METODO RICORSIVO'!AH13</f>
        <v>0.77500572581492255</v>
      </c>
      <c r="AD5" s="8">
        <f>'SOLUZIONE CON METODO RICORSIVO'!AI13</f>
        <v>0.73965281477236866</v>
      </c>
      <c r="AE5" s="8">
        <f>'SOLUZIONE CON METODO RICORSIVO'!AJ13</f>
        <v>0.70447666828502764</v>
      </c>
      <c r="AF5" s="8">
        <f>'SOLUZIONE CON METODO RICORSIVO'!AK13</f>
        <v>0.66947640253012319</v>
      </c>
      <c r="AG5" s="8">
        <f>'SOLUZIONE CON METODO RICORSIVO'!AL13</f>
        <v>0.63465113810399343</v>
      </c>
      <c r="AH5" s="8">
        <f>'SOLUZIONE CON METODO RICORSIVO'!AM13</f>
        <v>0.59999999999999432</v>
      </c>
    </row>
    <row r="6" spans="2:34" x14ac:dyDescent="0.2">
      <c r="B6" s="3" t="s">
        <v>15</v>
      </c>
      <c r="C6" s="10">
        <v>0.6</v>
      </c>
      <c r="D6" s="10">
        <v>0.6</v>
      </c>
      <c r="E6" s="10">
        <v>0.6</v>
      </c>
      <c r="F6" s="10">
        <v>0.6</v>
      </c>
      <c r="G6" s="10">
        <v>0.6</v>
      </c>
      <c r="H6" s="10">
        <v>0.6</v>
      </c>
      <c r="I6" s="10">
        <v>0.6</v>
      </c>
      <c r="J6" s="10">
        <v>0.6</v>
      </c>
      <c r="K6" s="10">
        <v>0.6</v>
      </c>
      <c r="L6" s="10">
        <v>0.6</v>
      </c>
      <c r="M6" s="10">
        <v>0.6</v>
      </c>
      <c r="N6" s="10">
        <v>0.6</v>
      </c>
      <c r="O6" s="10">
        <v>0.6</v>
      </c>
      <c r="P6" s="10">
        <v>0.6</v>
      </c>
      <c r="Q6" s="10">
        <v>0.6</v>
      </c>
      <c r="R6" s="10">
        <v>0.6</v>
      </c>
      <c r="S6" s="10">
        <v>0.6</v>
      </c>
      <c r="T6" s="10">
        <v>0.6</v>
      </c>
      <c r="U6" s="10">
        <v>0.6</v>
      </c>
      <c r="V6" s="10">
        <v>0.6</v>
      </c>
      <c r="W6" s="10">
        <v>0.6</v>
      </c>
      <c r="X6" s="10">
        <v>0.6</v>
      </c>
      <c r="Y6" s="10">
        <v>0.6</v>
      </c>
      <c r="Z6" s="10">
        <v>0.6</v>
      </c>
      <c r="AA6" s="10">
        <v>0.6</v>
      </c>
      <c r="AB6" s="10">
        <v>0.6</v>
      </c>
      <c r="AC6" s="10">
        <v>0.6</v>
      </c>
      <c r="AD6" s="10">
        <v>0.6</v>
      </c>
      <c r="AE6" s="10">
        <v>0.6</v>
      </c>
      <c r="AF6" s="10">
        <v>0.6</v>
      </c>
      <c r="AG6" s="10">
        <v>0.6</v>
      </c>
      <c r="AH6" s="10">
        <v>0.6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Grafici</vt:lpstr>
      </vt:variant>
      <vt:variant>
        <vt:i4>1</vt:i4>
      </vt:variant>
    </vt:vector>
  </HeadingPairs>
  <TitlesOfParts>
    <vt:vector size="5" baseType="lpstr">
      <vt:lpstr>cover</vt:lpstr>
      <vt:lpstr>SOLUZIONE CON FORMULA</vt:lpstr>
      <vt:lpstr>SOLUZIONE CON METODO RICORSIVO</vt:lpstr>
      <vt:lpstr>PLOT DEB-PIL</vt:lpstr>
      <vt:lpstr>Plot rientro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SANDRO</cp:lastModifiedBy>
  <dcterms:created xsi:type="dcterms:W3CDTF">2016-09-23T14:47:35Z</dcterms:created>
  <dcterms:modified xsi:type="dcterms:W3CDTF">2016-12-28T08:19:46Z</dcterms:modified>
</cp:coreProperties>
</file>