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1940" windowHeight="6585" tabRatio="703" activeTab="0"/>
  </bookViews>
  <sheets>
    <sheet name="Riepilogo" sheetId="1" r:id="rId1"/>
    <sheet name="Equazione di 3°" sheetId="2" r:id="rId2"/>
    <sheet name="Radice cubica" sheetId="3" r:id="rId3"/>
  </sheets>
  <definedNames/>
  <calcPr fullCalcOnLoad="1"/>
</workbook>
</file>

<file path=xl/sharedStrings.xml><?xml version="1.0" encoding="utf-8"?>
<sst xmlns="http://schemas.openxmlformats.org/spreadsheetml/2006/main" count="683" uniqueCount="338">
  <si>
    <t>a</t>
  </si>
  <si>
    <t>b</t>
  </si>
  <si>
    <t>c</t>
  </si>
  <si>
    <t>d</t>
  </si>
  <si>
    <t>p</t>
  </si>
  <si>
    <t>q</t>
  </si>
  <si>
    <t>+</t>
  </si>
  <si>
    <t>Reale</t>
  </si>
  <si>
    <t>Immaginario</t>
  </si>
  <si>
    <t>=</t>
  </si>
  <si>
    <t>y'</t>
  </si>
  <si>
    <t>y''</t>
  </si>
  <si>
    <t>y'''</t>
  </si>
  <si>
    <t>x'</t>
  </si>
  <si>
    <t>x''</t>
  </si>
  <si>
    <t>x'''</t>
  </si>
  <si>
    <t>Deve risultare sempre:</t>
  </si>
  <si>
    <t>Verifica della I° Soluzione</t>
  </si>
  <si>
    <t>Immag</t>
  </si>
  <si>
    <t>Verifica della II° Soluzione</t>
  </si>
  <si>
    <t>Verifica della III° Soluzione</t>
  </si>
  <si>
    <t>Equazione di 3° grado ad un'incognita.</t>
  </si>
  <si>
    <t>Debbo trasformare l'equazione di terzo grado completa nell'equazione seguente.</t>
  </si>
  <si>
    <t>Per poter far ciò ho sostituito x con (y-b/3a)</t>
  </si>
  <si>
    <t>b/3a è uguale a</t>
  </si>
  <si>
    <t>Discriminante &gt;= 0</t>
  </si>
  <si>
    <t>Valore sotto la I° radica cubica</t>
  </si>
  <si>
    <t>Valore sotto la II° radica cubica</t>
  </si>
  <si>
    <t>Prima Soluzione</t>
  </si>
  <si>
    <t>U'</t>
  </si>
  <si>
    <t>V'</t>
  </si>
  <si>
    <t>Imm.</t>
  </si>
  <si>
    <t>U' * V'</t>
  </si>
  <si>
    <t>Seconda soluzione</t>
  </si>
  <si>
    <t>U''</t>
  </si>
  <si>
    <t>V''</t>
  </si>
  <si>
    <t>N. B. Le 2 parti reali sono uguali tra loro e le due parti immaginarie sono opposte solo se il discriminante è uguale a zero.</t>
  </si>
  <si>
    <t>U'' * V''</t>
  </si>
  <si>
    <t>Terza soluzione</t>
  </si>
  <si>
    <t>U'''</t>
  </si>
  <si>
    <t>V'''</t>
  </si>
  <si>
    <t>N. B. Le 2 parti reali sono uguali tra loro e le due parti immaginarie sono opposte se il discriminante è uguale a zero.</t>
  </si>
  <si>
    <t>U''' * V'''</t>
  </si>
  <si>
    <t>U * V deve essere uguale a -P/3</t>
  </si>
  <si>
    <t>x'+x''+x'''</t>
  </si>
  <si>
    <t>x'x''+x'x'''+x''x'''</t>
  </si>
  <si>
    <t>x'x''x'''</t>
  </si>
  <si>
    <t>Verifica delle soluzioni trovate</t>
  </si>
  <si>
    <t>Deve risultare</t>
  </si>
  <si>
    <t>cx</t>
  </si>
  <si>
    <t>Discriminante &lt; 0</t>
  </si>
  <si>
    <t>-q/2</t>
  </si>
  <si>
    <t>I valori sotto le due radici cubiche sono coniugate.</t>
  </si>
  <si>
    <t>N. B. deve sempre risultare:</t>
  </si>
  <si>
    <t>N.B. Le parti reali delle due soluzioni sono uguali tra loro e le parti immaginarie sono opposte.</t>
  </si>
  <si>
    <t>Per cui riepilogando ho:</t>
  </si>
  <si>
    <t>A + JB</t>
  </si>
  <si>
    <t>H (cos@ + jsen@)</t>
  </si>
  <si>
    <t>@ in rad.</t>
  </si>
  <si>
    <t>Vettore nel quadrante</t>
  </si>
  <si>
    <t>Angolo @ in Radianti</t>
  </si>
  <si>
    <t>H</t>
  </si>
  <si>
    <t>sen@</t>
  </si>
  <si>
    <t>cos@</t>
  </si>
  <si>
    <t>sen(@/3)</t>
  </si>
  <si>
    <t>h</t>
  </si>
  <si>
    <t>cos(@/3)</t>
  </si>
  <si>
    <t>@/3</t>
  </si>
  <si>
    <t>h*(cos(@/3+2kpi/3) + jsen(@/3+2kpi/3)) = a + jb</t>
  </si>
  <si>
    <t>K</t>
  </si>
  <si>
    <t>a'+jb'</t>
  </si>
  <si>
    <t>a''+jb''</t>
  </si>
  <si>
    <t>a'''+jb'''</t>
  </si>
  <si>
    <t>A</t>
  </si>
  <si>
    <t>B</t>
  </si>
  <si>
    <t>A'</t>
  </si>
  <si>
    <t>B'</t>
  </si>
  <si>
    <t>A''</t>
  </si>
  <si>
    <t>B''</t>
  </si>
  <si>
    <t>A'''</t>
  </si>
  <si>
    <t>B'''</t>
  </si>
  <si>
    <t>N.B. Le parti immaginarie sono sempre uguali a "0".</t>
  </si>
  <si>
    <t>Le 2 parti reali sono uguali tra loro se il discriminante è uguale a "0".</t>
  </si>
  <si>
    <t>Soluzione</t>
  </si>
  <si>
    <r>
      <t>ax</t>
    </r>
    <r>
      <rPr>
        <b/>
        <vertAlign val="superscript"/>
        <sz val="12"/>
        <rFont val="MS Sans Serif"/>
        <family val="2"/>
      </rPr>
      <t>3</t>
    </r>
    <r>
      <rPr>
        <b/>
        <sz val="12"/>
        <rFont val="MS Sans Serif"/>
        <family val="0"/>
      </rPr>
      <t>+bx</t>
    </r>
    <r>
      <rPr>
        <b/>
        <vertAlign val="superscript"/>
        <sz val="12"/>
        <rFont val="MS Sans Serif"/>
        <family val="2"/>
      </rPr>
      <t>2</t>
    </r>
    <r>
      <rPr>
        <b/>
        <sz val="12"/>
        <rFont val="MS Sans Serif"/>
        <family val="0"/>
      </rPr>
      <t>+cx+d=0</t>
    </r>
  </si>
  <si>
    <t>Metodo di risoluzione adottato.</t>
  </si>
  <si>
    <t>(1)</t>
  </si>
  <si>
    <t>(2)</t>
  </si>
  <si>
    <t>Con semplici passaggi ottengo la mia nuova equazione.</t>
  </si>
  <si>
    <t>(3)</t>
  </si>
  <si>
    <t>Dove i vari nuovi coefficenti valgono</t>
  </si>
  <si>
    <r>
      <t>@</t>
    </r>
    <r>
      <rPr>
        <sz val="10"/>
        <rFont val="Arial"/>
        <family val="2"/>
      </rPr>
      <t xml:space="preserve"> è uguale a</t>
    </r>
  </si>
  <si>
    <r>
      <t>A questo punto pongo</t>
    </r>
    <r>
      <rPr>
        <b/>
        <sz val="10"/>
        <rFont val="Arial"/>
        <family val="2"/>
      </rPr>
      <t xml:space="preserve"> y = U + V</t>
    </r>
  </si>
  <si>
    <t>(4)</t>
  </si>
  <si>
    <r>
      <t xml:space="preserve">da cui, se elevo la (4) al cubo ottengo 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(U + V)</t>
    </r>
    <r>
      <rPr>
        <b/>
        <vertAlign val="superscript"/>
        <sz val="10"/>
        <rFont val="Arial"/>
        <family val="2"/>
      </rPr>
      <t>3</t>
    </r>
  </si>
  <si>
    <r>
      <t xml:space="preserve">L'espressione precedente la posso scrivere anche in questo modo  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U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V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+ 3UV(U + V).</t>
    </r>
  </si>
  <si>
    <t>(5)</t>
  </si>
  <si>
    <t>(6)</t>
  </si>
  <si>
    <t>(7)</t>
  </si>
  <si>
    <t>(8)</t>
  </si>
  <si>
    <t>(9)</t>
  </si>
  <si>
    <r>
      <t xml:space="preserve">Per cui 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 xml:space="preserve"> è uguale a</t>
    </r>
  </si>
  <si>
    <r>
      <t xml:space="preserve">Ma 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 xml:space="preserve"> è uguale a 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ed anche a 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3</t>
    </r>
  </si>
  <si>
    <r>
      <t xml:space="preserve">Per cui </t>
    </r>
    <r>
      <rPr>
        <b/>
        <sz val="10"/>
        <rFont val="Arial"/>
        <family val="2"/>
      </rPr>
      <t>U</t>
    </r>
    <r>
      <rPr>
        <sz val="10"/>
        <rFont val="Arial"/>
        <family val="0"/>
      </rPr>
      <t xml:space="preserve"> e </t>
    </r>
    <r>
      <rPr>
        <b/>
        <sz val="10"/>
        <rFont val="Arial"/>
        <family val="2"/>
      </rPr>
      <t xml:space="preserve">V </t>
    </r>
    <r>
      <rPr>
        <sz val="10"/>
        <rFont val="Arial"/>
        <family val="0"/>
      </rPr>
      <t xml:space="preserve">sono uguali a </t>
    </r>
  </si>
  <si>
    <r>
      <t xml:space="preserve">Visto che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è uguale a </t>
    </r>
    <r>
      <rPr>
        <b/>
        <sz val="10"/>
        <rFont val="Arial"/>
        <family val="2"/>
      </rPr>
      <t>U + V</t>
    </r>
    <r>
      <rPr>
        <sz val="10"/>
        <rFont val="Arial"/>
        <family val="0"/>
      </rPr>
      <t xml:space="preserve"> come da (4)</t>
    </r>
  </si>
  <si>
    <r>
      <t xml:space="preserve">Ricavo che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è uguale a </t>
    </r>
  </si>
  <si>
    <t>Per critiche, suggerimenti, consigli, spiegazioni, errori ed omissioni potete scrivermi all'indirizzo di posta elettronica</t>
  </si>
  <si>
    <t>veriano.veracini@inwind.it</t>
  </si>
  <si>
    <t>Esempio</t>
  </si>
  <si>
    <t>Proviamo a risolvere la seguente equazione di terzo grado.</t>
  </si>
  <si>
    <t>Dobbiamo inserire il valore di:</t>
  </si>
  <si>
    <t>Questo foglio di calcolo mi darà, dopo ogni invio le tre soluzioni dell'equazione presente nelle varie celle.</t>
  </si>
  <si>
    <t>Una volta inserito tutti i dati e confermato con invio, avremo le seguenti soluzioni.</t>
  </si>
  <si>
    <t>che vanno interpretate in questo modo:</t>
  </si>
  <si>
    <r>
      <t>ax</t>
    </r>
    <r>
      <rPr>
        <b/>
        <vertAlign val="superscript"/>
        <sz val="10"/>
        <rFont val="MS Sans Serif"/>
        <family val="2"/>
      </rPr>
      <t>3</t>
    </r>
    <r>
      <rPr>
        <b/>
        <sz val="10"/>
        <rFont val="MS Sans Serif"/>
        <family val="2"/>
      </rPr>
      <t xml:space="preserve"> + bx</t>
    </r>
    <r>
      <rPr>
        <b/>
        <vertAlign val="superscript"/>
        <sz val="10"/>
        <rFont val="MS Sans Serif"/>
        <family val="2"/>
      </rPr>
      <t>2</t>
    </r>
    <r>
      <rPr>
        <b/>
        <sz val="10"/>
        <rFont val="MS Sans Serif"/>
        <family val="2"/>
      </rPr>
      <t xml:space="preserve"> + cx + d = 0</t>
    </r>
  </si>
  <si>
    <r>
      <t>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py + q = 0</t>
    </r>
  </si>
  <si>
    <t xml:space="preserve">    -b</t>
  </si>
  <si>
    <t xml:space="preserve"> 3a</t>
  </si>
  <si>
    <r>
      <t>3*a*c - b</t>
    </r>
    <r>
      <rPr>
        <b/>
        <vertAlign val="superscript"/>
        <sz val="10"/>
        <rFont val="Arial"/>
        <family val="2"/>
      </rPr>
      <t>2</t>
    </r>
  </si>
  <si>
    <r>
      <t>3*a</t>
    </r>
    <r>
      <rPr>
        <b/>
        <vertAlign val="superscript"/>
        <sz val="10"/>
        <rFont val="Arial"/>
        <family val="2"/>
      </rPr>
      <t>2</t>
    </r>
  </si>
  <si>
    <r>
      <t>2*b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- 9*a*b*c + 27*a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*d</t>
    </r>
  </si>
  <si>
    <r>
      <t>27*a</t>
    </r>
    <r>
      <rPr>
        <b/>
        <vertAlign val="superscript"/>
        <sz val="10"/>
        <rFont val="Arial"/>
        <family val="2"/>
      </rPr>
      <t>3</t>
    </r>
  </si>
  <si>
    <r>
      <t>p</t>
    </r>
    <r>
      <rPr>
        <sz val="10"/>
        <rFont val="Arial"/>
        <family val="2"/>
      </rPr>
      <t xml:space="preserve"> è uguale a</t>
    </r>
  </si>
  <si>
    <r>
      <t>q</t>
    </r>
    <r>
      <rPr>
        <sz val="10"/>
        <rFont val="Arial"/>
        <family val="0"/>
      </rPr>
      <t xml:space="preserve"> è uguale a</t>
    </r>
  </si>
  <si>
    <r>
      <t xml:space="preserve">Per confronto tra la (5) 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- 3UVy - (U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V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 0</t>
    </r>
    <r>
      <rPr>
        <sz val="10"/>
        <rFont val="Arial"/>
        <family val="0"/>
      </rPr>
      <t xml:space="preserve"> e la (3) 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py + q = 0</t>
    </r>
  </si>
  <si>
    <r>
      <t xml:space="preserve">ricavo che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è uguale a </t>
    </r>
    <r>
      <rPr>
        <b/>
        <sz val="10"/>
        <rFont val="Arial"/>
        <family val="2"/>
      </rPr>
      <t>-3UV</t>
    </r>
  </si>
  <si>
    <r>
      <t>e che</t>
    </r>
    <r>
      <rPr>
        <b/>
        <sz val="10"/>
        <rFont val="Arial"/>
        <family val="2"/>
      </rPr>
      <t xml:space="preserve"> q </t>
    </r>
    <r>
      <rPr>
        <sz val="10"/>
        <rFont val="Arial"/>
        <family val="2"/>
      </rPr>
      <t>è uguale a</t>
    </r>
    <r>
      <rPr>
        <b/>
        <sz val="10"/>
        <rFont val="Arial"/>
        <family val="2"/>
      </rPr>
      <t xml:space="preserve"> -(U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V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</si>
  <si>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 xml:space="preserve">Da qui posso scrivere che </t>
    </r>
    <r>
      <rPr>
        <b/>
        <sz val="10"/>
        <rFont val="Arial"/>
        <family val="2"/>
      </rPr>
      <t xml:space="preserve">U*V = -p / 3 </t>
    </r>
    <r>
      <rPr>
        <sz val="10"/>
        <rFont val="Arial"/>
        <family val="2"/>
      </rPr>
      <t>ed elevando tutto al cubo ho</t>
    </r>
  </si>
  <si>
    <r>
      <t>U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* V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-p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/ 27</t>
    </r>
  </si>
  <si>
    <r>
      <t xml:space="preserve">Di conseguenza 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 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sono le radici dell'equazione di secondo grado </t>
    </r>
    <r>
      <rPr>
        <b/>
        <sz val="10"/>
        <rFont val="Arial"/>
        <family val="2"/>
      </rPr>
      <t>z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qz - (p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/ 27) = 0</t>
    </r>
  </si>
  <si>
    <r>
      <t>8x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- 2x - 25 = 0</t>
    </r>
  </si>
  <si>
    <t>8 nella cella A7 che rappresenta il coefficiente a</t>
  </si>
  <si>
    <t>0 nella cella C7 che rappresenta il coefficiente b</t>
  </si>
  <si>
    <t>-2 nella cella E7 che rappresenta il coefficiente c</t>
  </si>
  <si>
    <t>-25 nella cella G7 che rappresenta il coefficiente d</t>
  </si>
  <si>
    <t>x' = 1,518980312</t>
  </si>
  <si>
    <t>Naturalmente, la cella A7 non può essere uguali a 0, perché in tal caso non è più un'equazione di terzo grado, ma un'equazione</t>
  </si>
  <si>
    <t>di secondo grado, che va risolta con il foglio di calcolo appropriato.</t>
  </si>
  <si>
    <t>Radice cubica nel campo complesso.</t>
  </si>
  <si>
    <r>
      <t>H*(cos@ + jsen@) = (h*(cos(@/3+2kpi/3) + jsen(@/3+2kpi/3))</t>
    </r>
    <r>
      <rPr>
        <b/>
        <vertAlign val="superscript"/>
        <sz val="10"/>
        <rFont val="MS Sans Serif"/>
        <family val="2"/>
      </rPr>
      <t>3</t>
    </r>
  </si>
  <si>
    <t>sen(@/3+2pi/3)</t>
  </si>
  <si>
    <t>cos(@/3+2pi/3)</t>
  </si>
  <si>
    <t>sen(@/3+4pi/3)</t>
  </si>
  <si>
    <t>cos(@/3+4pi/3)</t>
  </si>
  <si>
    <t>Somma parte reale</t>
  </si>
  <si>
    <t>Deve essere unguale a 0</t>
  </si>
  <si>
    <t>Somma parte immaginaria</t>
  </si>
  <si>
    <t>Deve essere uguale a 0</t>
  </si>
  <si>
    <t>-d/a</t>
  </si>
  <si>
    <t>c/a</t>
  </si>
  <si>
    <t>-b/a</t>
  </si>
  <si>
    <r>
      <t>U</t>
    </r>
    <r>
      <rPr>
        <b/>
        <vertAlign val="superscript"/>
        <sz val="10"/>
        <rFont val="MS Sans Serif"/>
        <family val="2"/>
      </rPr>
      <t>3</t>
    </r>
    <r>
      <rPr>
        <b/>
        <sz val="10"/>
        <rFont val="MS Sans Serif"/>
        <family val="0"/>
      </rPr>
      <t xml:space="preserve"> + V</t>
    </r>
    <r>
      <rPr>
        <b/>
        <vertAlign val="superscript"/>
        <sz val="10"/>
        <rFont val="MS Sans Serif"/>
        <family val="2"/>
      </rPr>
      <t>3</t>
    </r>
    <r>
      <rPr>
        <b/>
        <sz val="10"/>
        <rFont val="MS Sans Serif"/>
        <family val="0"/>
      </rPr>
      <t xml:space="preserve"> deve essere uguale a -q</t>
    </r>
  </si>
  <si>
    <r>
      <t>U'</t>
    </r>
    <r>
      <rPr>
        <b/>
        <vertAlign val="superscript"/>
        <sz val="10"/>
        <color indexed="48"/>
        <rFont val="MS Sans Serif"/>
        <family val="2"/>
      </rPr>
      <t>3</t>
    </r>
  </si>
  <si>
    <r>
      <t>V'</t>
    </r>
    <r>
      <rPr>
        <b/>
        <vertAlign val="superscript"/>
        <sz val="10"/>
        <color indexed="48"/>
        <rFont val="MS Sans Serif"/>
        <family val="2"/>
      </rPr>
      <t>3</t>
    </r>
  </si>
  <si>
    <r>
      <t>U''</t>
    </r>
    <r>
      <rPr>
        <b/>
        <vertAlign val="superscript"/>
        <sz val="10"/>
        <color indexed="48"/>
        <rFont val="MS Sans Serif"/>
        <family val="2"/>
      </rPr>
      <t>3</t>
    </r>
  </si>
  <si>
    <r>
      <t>V''</t>
    </r>
    <r>
      <rPr>
        <b/>
        <vertAlign val="superscript"/>
        <sz val="10"/>
        <color indexed="48"/>
        <rFont val="MS Sans Serif"/>
        <family val="2"/>
      </rPr>
      <t>3</t>
    </r>
  </si>
  <si>
    <r>
      <t>U'''</t>
    </r>
    <r>
      <rPr>
        <b/>
        <vertAlign val="superscript"/>
        <sz val="10"/>
        <color indexed="48"/>
        <rFont val="MS Sans Serif"/>
        <family val="2"/>
      </rPr>
      <t>3</t>
    </r>
  </si>
  <si>
    <r>
      <t>V'''</t>
    </r>
    <r>
      <rPr>
        <b/>
        <vertAlign val="superscript"/>
        <sz val="10"/>
        <color indexed="48"/>
        <rFont val="MS Sans Serif"/>
        <family val="2"/>
      </rPr>
      <t>3</t>
    </r>
  </si>
  <si>
    <r>
      <t>ax</t>
    </r>
    <r>
      <rPr>
        <b/>
        <vertAlign val="superscript"/>
        <sz val="10"/>
        <rFont val="MS Sans Serif"/>
        <family val="2"/>
      </rPr>
      <t>3</t>
    </r>
  </si>
  <si>
    <r>
      <t>bx</t>
    </r>
    <r>
      <rPr>
        <b/>
        <vertAlign val="superscript"/>
        <sz val="10"/>
        <rFont val="MS Sans Serif"/>
        <family val="2"/>
      </rPr>
      <t>2</t>
    </r>
  </si>
  <si>
    <r>
      <t>ax</t>
    </r>
    <r>
      <rPr>
        <b/>
        <vertAlign val="superscript"/>
        <sz val="12"/>
        <rFont val="MS Sans Serif"/>
        <family val="2"/>
      </rPr>
      <t xml:space="preserve">3 </t>
    </r>
    <r>
      <rPr>
        <b/>
        <sz val="12"/>
        <rFont val="MS Sans Serif"/>
        <family val="0"/>
      </rPr>
      <t>+ bx</t>
    </r>
    <r>
      <rPr>
        <b/>
        <vertAlign val="superscript"/>
        <sz val="12"/>
        <rFont val="MS Sans Serif"/>
        <family val="2"/>
      </rPr>
      <t xml:space="preserve">2 </t>
    </r>
    <r>
      <rPr>
        <b/>
        <sz val="12"/>
        <rFont val="MS Sans Serif"/>
        <family val="0"/>
      </rPr>
      <t>+ cx + d = 0</t>
    </r>
  </si>
  <si>
    <r>
      <t>y</t>
    </r>
    <r>
      <rPr>
        <b/>
        <vertAlign val="superscript"/>
        <sz val="12"/>
        <rFont val="MS Sans Serif"/>
        <family val="2"/>
      </rPr>
      <t xml:space="preserve">3 </t>
    </r>
    <r>
      <rPr>
        <b/>
        <sz val="12"/>
        <rFont val="MS Sans Serif"/>
        <family val="0"/>
      </rPr>
      <t>+ py + q = 0</t>
    </r>
  </si>
  <si>
    <r>
      <t>Discriminante  = 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 + p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/27</t>
    </r>
  </si>
  <si>
    <t>Se il coefficiente c e d sono uguali a zero allora anche il discriminante è uguale a zero.</t>
  </si>
  <si>
    <r>
      <t>Se il discriminante è uguale a "0" allora il coefficiente "P" è negativo e uguale a radice cubica di -27/4*q</t>
    </r>
    <r>
      <rPr>
        <vertAlign val="superscript"/>
        <sz val="10"/>
        <rFont val="Arial"/>
        <family val="2"/>
      </rPr>
      <t>2</t>
    </r>
  </si>
  <si>
    <r>
      <t>-q/2+[(q/2)</t>
    </r>
    <r>
      <rPr>
        <vertAlign val="superscript"/>
        <sz val="10"/>
        <color indexed="48"/>
        <rFont val="MS Sans Serif"/>
        <family val="2"/>
      </rPr>
      <t>2</t>
    </r>
    <r>
      <rPr>
        <sz val="10"/>
        <color indexed="48"/>
        <rFont val="MS Sans Serif"/>
        <family val="2"/>
      </rPr>
      <t>+(p/3)</t>
    </r>
    <r>
      <rPr>
        <vertAlign val="superscript"/>
        <sz val="10"/>
        <color indexed="48"/>
        <rFont val="MS Sans Serif"/>
        <family val="2"/>
      </rPr>
      <t>3</t>
    </r>
    <r>
      <rPr>
        <sz val="10"/>
        <color indexed="48"/>
        <rFont val="MS Sans Serif"/>
        <family val="2"/>
      </rPr>
      <t>]</t>
    </r>
    <r>
      <rPr>
        <vertAlign val="superscript"/>
        <sz val="10"/>
        <color indexed="48"/>
        <rFont val="MS Sans Serif"/>
        <family val="2"/>
      </rPr>
      <t>(1/2)</t>
    </r>
  </si>
  <si>
    <r>
      <t>-q/2-[(q/2)</t>
    </r>
    <r>
      <rPr>
        <vertAlign val="superscript"/>
        <sz val="10"/>
        <color indexed="48"/>
        <rFont val="MS Sans Serif"/>
        <family val="2"/>
      </rPr>
      <t>2</t>
    </r>
    <r>
      <rPr>
        <sz val="10"/>
        <color indexed="48"/>
        <rFont val="MS Sans Serif"/>
        <family val="2"/>
      </rPr>
      <t>+(p/3)</t>
    </r>
    <r>
      <rPr>
        <vertAlign val="superscript"/>
        <sz val="10"/>
        <color indexed="48"/>
        <rFont val="MS Sans Serif"/>
        <family val="2"/>
      </rPr>
      <t>3</t>
    </r>
    <r>
      <rPr>
        <sz val="10"/>
        <color indexed="48"/>
        <rFont val="MS Sans Serif"/>
        <family val="2"/>
      </rPr>
      <t>]</t>
    </r>
    <r>
      <rPr>
        <vertAlign val="superscript"/>
        <sz val="10"/>
        <color indexed="48"/>
        <rFont val="MS Sans Serif"/>
        <family val="2"/>
      </rPr>
      <t>(1/2)</t>
    </r>
  </si>
  <si>
    <r>
      <t>U'</t>
    </r>
    <r>
      <rPr>
        <b/>
        <vertAlign val="superscript"/>
        <sz val="10"/>
        <color indexed="48"/>
        <rFont val="MS Sans Serif"/>
        <family val="2"/>
      </rPr>
      <t>3</t>
    </r>
    <r>
      <rPr>
        <b/>
        <sz val="10"/>
        <color indexed="48"/>
        <rFont val="MS Sans Serif"/>
        <family val="0"/>
      </rPr>
      <t xml:space="preserve"> + V'</t>
    </r>
    <r>
      <rPr>
        <b/>
        <vertAlign val="superscript"/>
        <sz val="10"/>
        <color indexed="48"/>
        <rFont val="MS Sans Serif"/>
        <family val="2"/>
      </rPr>
      <t>3</t>
    </r>
  </si>
  <si>
    <r>
      <t>U''</t>
    </r>
    <r>
      <rPr>
        <b/>
        <vertAlign val="superscript"/>
        <sz val="10"/>
        <color indexed="48"/>
        <rFont val="MS Sans Serif"/>
        <family val="2"/>
      </rPr>
      <t>3</t>
    </r>
    <r>
      <rPr>
        <b/>
        <sz val="10"/>
        <color indexed="48"/>
        <rFont val="MS Sans Serif"/>
        <family val="0"/>
      </rPr>
      <t xml:space="preserve"> + V''</t>
    </r>
    <r>
      <rPr>
        <b/>
        <vertAlign val="superscript"/>
        <sz val="10"/>
        <color indexed="48"/>
        <rFont val="MS Sans Serif"/>
        <family val="2"/>
      </rPr>
      <t>3</t>
    </r>
  </si>
  <si>
    <r>
      <t>U'''</t>
    </r>
    <r>
      <rPr>
        <b/>
        <vertAlign val="superscript"/>
        <sz val="10"/>
        <color indexed="48"/>
        <rFont val="MS Sans Serif"/>
        <family val="2"/>
      </rPr>
      <t>3</t>
    </r>
    <r>
      <rPr>
        <b/>
        <sz val="10"/>
        <color indexed="48"/>
        <rFont val="MS Sans Serif"/>
        <family val="0"/>
      </rPr>
      <t xml:space="preserve"> + V'''</t>
    </r>
    <r>
      <rPr>
        <b/>
        <vertAlign val="superscript"/>
        <sz val="10"/>
        <color indexed="48"/>
        <rFont val="MS Sans Serif"/>
        <family val="2"/>
      </rPr>
      <t>3</t>
    </r>
  </si>
  <si>
    <r>
      <t>A = a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- 3*a*b</t>
    </r>
    <r>
      <rPr>
        <vertAlign val="superscript"/>
        <sz val="10"/>
        <rFont val="Arial"/>
        <family val="2"/>
      </rPr>
      <t>2</t>
    </r>
  </si>
  <si>
    <r>
      <t>B = 3*a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*b - b</t>
    </r>
    <r>
      <rPr>
        <vertAlign val="superscript"/>
        <sz val="10"/>
        <rFont val="Arial"/>
        <family val="2"/>
      </rPr>
      <t>3</t>
    </r>
  </si>
  <si>
    <r>
      <t>-q/2+[(q/2)</t>
    </r>
    <r>
      <rPr>
        <vertAlign val="superscript"/>
        <sz val="10"/>
        <color indexed="61"/>
        <rFont val="MS Sans Serif"/>
        <family val="2"/>
      </rPr>
      <t>2</t>
    </r>
    <r>
      <rPr>
        <sz val="10"/>
        <color indexed="61"/>
        <rFont val="MS Sans Serif"/>
        <family val="2"/>
      </rPr>
      <t>+(p/3)</t>
    </r>
    <r>
      <rPr>
        <vertAlign val="superscript"/>
        <sz val="10"/>
        <color indexed="61"/>
        <rFont val="MS Sans Serif"/>
        <family val="2"/>
      </rPr>
      <t>3</t>
    </r>
    <r>
      <rPr>
        <sz val="10"/>
        <color indexed="61"/>
        <rFont val="MS Sans Serif"/>
        <family val="2"/>
      </rPr>
      <t>]</t>
    </r>
    <r>
      <rPr>
        <vertAlign val="superscript"/>
        <sz val="10"/>
        <color indexed="61"/>
        <rFont val="MS Sans Serif"/>
        <family val="2"/>
      </rPr>
      <t>(1/2)</t>
    </r>
  </si>
  <si>
    <r>
      <t>-q/2-[(q/2)</t>
    </r>
    <r>
      <rPr>
        <vertAlign val="superscript"/>
        <sz val="10"/>
        <color indexed="61"/>
        <rFont val="MS Sans Serif"/>
        <family val="2"/>
      </rPr>
      <t>2</t>
    </r>
    <r>
      <rPr>
        <sz val="10"/>
        <color indexed="61"/>
        <rFont val="MS Sans Serif"/>
        <family val="2"/>
      </rPr>
      <t>+(p/3)</t>
    </r>
    <r>
      <rPr>
        <vertAlign val="superscript"/>
        <sz val="10"/>
        <color indexed="61"/>
        <rFont val="MS Sans Serif"/>
        <family val="2"/>
      </rPr>
      <t>3</t>
    </r>
    <r>
      <rPr>
        <sz val="10"/>
        <color indexed="61"/>
        <rFont val="MS Sans Serif"/>
        <family val="2"/>
      </rPr>
      <t>]</t>
    </r>
    <r>
      <rPr>
        <vertAlign val="superscript"/>
        <sz val="10"/>
        <color indexed="61"/>
        <rFont val="MS Sans Serif"/>
        <family val="2"/>
      </rPr>
      <t>(1/2)</t>
    </r>
  </si>
  <si>
    <r>
      <t>[(q/2)</t>
    </r>
    <r>
      <rPr>
        <b/>
        <vertAlign val="superscript"/>
        <sz val="10"/>
        <color indexed="61"/>
        <rFont val="MS Sans Serif"/>
        <family val="2"/>
      </rPr>
      <t>2</t>
    </r>
    <r>
      <rPr>
        <b/>
        <sz val="10"/>
        <color indexed="61"/>
        <rFont val="MS Sans Serif"/>
        <family val="2"/>
      </rPr>
      <t>+(p/3)</t>
    </r>
    <r>
      <rPr>
        <b/>
        <vertAlign val="superscript"/>
        <sz val="10"/>
        <color indexed="61"/>
        <rFont val="MS Sans Serif"/>
        <family val="2"/>
      </rPr>
      <t>3</t>
    </r>
    <r>
      <rPr>
        <b/>
        <sz val="10"/>
        <color indexed="61"/>
        <rFont val="MS Sans Serif"/>
        <family val="2"/>
      </rPr>
      <t>]</t>
    </r>
    <r>
      <rPr>
        <b/>
        <vertAlign val="superscript"/>
        <sz val="10"/>
        <color indexed="61"/>
        <rFont val="MS Sans Serif"/>
        <family val="2"/>
      </rPr>
      <t>(1/2)</t>
    </r>
  </si>
  <si>
    <r>
      <t>U'</t>
    </r>
    <r>
      <rPr>
        <b/>
        <vertAlign val="superscript"/>
        <sz val="10"/>
        <color indexed="61"/>
        <rFont val="MS Sans Serif"/>
        <family val="2"/>
      </rPr>
      <t>3</t>
    </r>
  </si>
  <si>
    <r>
      <t>V'</t>
    </r>
    <r>
      <rPr>
        <b/>
        <vertAlign val="superscript"/>
        <sz val="10"/>
        <color indexed="61"/>
        <rFont val="MS Sans Serif"/>
        <family val="2"/>
      </rPr>
      <t>3</t>
    </r>
  </si>
  <si>
    <r>
      <t>U'</t>
    </r>
    <r>
      <rPr>
        <b/>
        <vertAlign val="superscript"/>
        <sz val="10"/>
        <color indexed="61"/>
        <rFont val="MS Sans Serif"/>
        <family val="2"/>
      </rPr>
      <t>3</t>
    </r>
    <r>
      <rPr>
        <b/>
        <sz val="10"/>
        <color indexed="61"/>
        <rFont val="MS Sans Serif"/>
        <family val="0"/>
      </rPr>
      <t xml:space="preserve"> + V'</t>
    </r>
    <r>
      <rPr>
        <b/>
        <vertAlign val="superscript"/>
        <sz val="10"/>
        <color indexed="61"/>
        <rFont val="MS Sans Serif"/>
        <family val="2"/>
      </rPr>
      <t>3</t>
    </r>
  </si>
  <si>
    <r>
      <t>U''</t>
    </r>
    <r>
      <rPr>
        <b/>
        <vertAlign val="superscript"/>
        <sz val="10"/>
        <color indexed="61"/>
        <rFont val="MS Sans Serif"/>
        <family val="2"/>
      </rPr>
      <t>3</t>
    </r>
  </si>
  <si>
    <r>
      <t>V''</t>
    </r>
    <r>
      <rPr>
        <b/>
        <vertAlign val="superscript"/>
        <sz val="10"/>
        <color indexed="61"/>
        <rFont val="MS Sans Serif"/>
        <family val="2"/>
      </rPr>
      <t>3</t>
    </r>
  </si>
  <si>
    <r>
      <t>U''</t>
    </r>
    <r>
      <rPr>
        <b/>
        <vertAlign val="superscript"/>
        <sz val="10"/>
        <color indexed="61"/>
        <rFont val="MS Sans Serif"/>
        <family val="2"/>
      </rPr>
      <t>3</t>
    </r>
    <r>
      <rPr>
        <b/>
        <sz val="10"/>
        <color indexed="61"/>
        <rFont val="MS Sans Serif"/>
        <family val="0"/>
      </rPr>
      <t xml:space="preserve"> + V''</t>
    </r>
    <r>
      <rPr>
        <b/>
        <vertAlign val="superscript"/>
        <sz val="10"/>
        <color indexed="61"/>
        <rFont val="MS Sans Serif"/>
        <family val="2"/>
      </rPr>
      <t>3</t>
    </r>
  </si>
  <si>
    <r>
      <t>U'''</t>
    </r>
    <r>
      <rPr>
        <b/>
        <vertAlign val="superscript"/>
        <sz val="10"/>
        <color indexed="61"/>
        <rFont val="MS Sans Serif"/>
        <family val="2"/>
      </rPr>
      <t>3</t>
    </r>
  </si>
  <si>
    <r>
      <t>V'''</t>
    </r>
    <r>
      <rPr>
        <b/>
        <vertAlign val="superscript"/>
        <sz val="10"/>
        <color indexed="61"/>
        <rFont val="MS Sans Serif"/>
        <family val="2"/>
      </rPr>
      <t>3</t>
    </r>
  </si>
  <si>
    <r>
      <t>U'''</t>
    </r>
    <r>
      <rPr>
        <b/>
        <vertAlign val="superscript"/>
        <sz val="10"/>
        <color indexed="61"/>
        <rFont val="MS Sans Serif"/>
        <family val="2"/>
      </rPr>
      <t>3</t>
    </r>
    <r>
      <rPr>
        <b/>
        <sz val="10"/>
        <color indexed="61"/>
        <rFont val="MS Sans Serif"/>
        <family val="0"/>
      </rPr>
      <t xml:space="preserve"> + V'''</t>
    </r>
    <r>
      <rPr>
        <b/>
        <vertAlign val="superscript"/>
        <sz val="10"/>
        <color indexed="61"/>
        <rFont val="MS Sans Serif"/>
        <family val="2"/>
      </rPr>
      <t>3</t>
    </r>
  </si>
  <si>
    <t>Noi, qui, ci occuperemo in dettaglio del calcolo effettivo delle radici dell'equazione algebrica di terzo grado a coefficenti reali.</t>
  </si>
  <si>
    <r>
      <t xml:space="preserve">Il prossimo passaggio risulta essere 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- 3UVy - (U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V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 0</t>
    </r>
  </si>
  <si>
    <t>(10)</t>
  </si>
  <si>
    <t>(11)</t>
  </si>
  <si>
    <t>(12)</t>
  </si>
  <si>
    <t>(13)</t>
  </si>
  <si>
    <t>(14)</t>
  </si>
  <si>
    <t>(15)</t>
  </si>
  <si>
    <t>(16)</t>
  </si>
  <si>
    <t>(17)</t>
  </si>
  <si>
    <t>Spiegazione delle note.</t>
  </si>
  <si>
    <r>
      <t xml:space="preserve">Nel punto </t>
    </r>
    <r>
      <rPr>
        <b/>
        <sz val="10"/>
        <color indexed="50"/>
        <rFont val="Arial"/>
        <family val="2"/>
      </rPr>
      <t>(1)</t>
    </r>
    <r>
      <rPr>
        <sz val="10"/>
        <rFont val="Arial"/>
        <family val="0"/>
      </rPr>
      <t xml:space="preserve"> il sottofoglio di calcolo riporta solamente i dati inseriti nella riga corrispondente al sottofoglio chiamato Riepilogo.</t>
    </r>
  </si>
  <si>
    <r>
      <t xml:space="preserve">Nel punto </t>
    </r>
    <r>
      <rPr>
        <b/>
        <sz val="10"/>
        <color indexed="50"/>
        <rFont val="Arial"/>
        <family val="2"/>
      </rPr>
      <t>(2)</t>
    </r>
    <r>
      <rPr>
        <sz val="10"/>
        <rFont val="Arial"/>
        <family val="0"/>
      </rPr>
      <t xml:space="preserve"> eseguo il calcolo di b/3a.</t>
    </r>
  </si>
  <si>
    <r>
      <t xml:space="preserve">Nel punto </t>
    </r>
    <r>
      <rPr>
        <b/>
        <sz val="10"/>
        <color indexed="50"/>
        <rFont val="Arial"/>
        <family val="2"/>
      </rPr>
      <t>(3)</t>
    </r>
    <r>
      <rPr>
        <sz val="10"/>
        <rFont val="Arial"/>
        <family val="0"/>
      </rPr>
      <t xml:space="preserve"> eseguo il calcolo per trovare i parametri "p" e "q" ed anche il discriminante.</t>
    </r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</si>
  <si>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</si>
  <si>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</si>
  <si>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</si>
  <si>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</si>
  <si>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</si>
  <si>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</si>
  <si>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</si>
  <si>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</si>
  <si>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</si>
  <si>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</si>
  <si>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</si>
  <si>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</si>
  <si>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</si>
  <si>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</si>
  <si>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r>
      <t xml:space="preserve">Se il discriminante (vedi punto </t>
    </r>
    <r>
      <rPr>
        <b/>
        <sz val="10"/>
        <color indexed="50"/>
        <rFont val="Arial"/>
        <family val="2"/>
      </rPr>
      <t>(3)</t>
    </r>
    <r>
      <rPr>
        <sz val="10"/>
        <rFont val="Arial"/>
        <family val="0"/>
      </rPr>
      <t xml:space="preserve"> a destra) è maggiore o uguale a zero il programme esegue la parte che va dal punto </t>
    </r>
    <r>
      <rPr>
        <b/>
        <sz val="10"/>
        <color indexed="50"/>
        <rFont val="Arial"/>
        <family val="2"/>
      </rPr>
      <t>(4)</t>
    </r>
  </si>
  <si>
    <r>
      <t xml:space="preserve">compreso al punto </t>
    </r>
    <r>
      <rPr>
        <b/>
        <sz val="10"/>
        <color indexed="50"/>
        <rFont val="Arial"/>
        <family val="2"/>
      </rPr>
      <t>(17)</t>
    </r>
    <r>
      <rPr>
        <sz val="10"/>
        <rFont val="Arial"/>
        <family val="0"/>
      </rPr>
      <t xml:space="preserve"> compreso, se invece è minore di zero il programma esegue la parte che va dal punto </t>
    </r>
    <r>
      <rPr>
        <b/>
        <sz val="10"/>
        <color indexed="50"/>
        <rFont val="Arial"/>
        <family val="2"/>
      </rPr>
      <t>(18)</t>
    </r>
    <r>
      <rPr>
        <sz val="10"/>
        <rFont val="Arial"/>
        <family val="0"/>
      </rPr>
      <t xml:space="preserve"> compreso</t>
    </r>
  </si>
  <si>
    <r>
      <t xml:space="preserve">al punto </t>
    </r>
    <r>
      <rPr>
        <b/>
        <sz val="10"/>
        <color indexed="50"/>
        <rFont val="Arial"/>
        <family val="2"/>
      </rPr>
      <t>(31)</t>
    </r>
    <r>
      <rPr>
        <sz val="10"/>
        <rFont val="Arial"/>
        <family val="0"/>
      </rPr>
      <t xml:space="preserve"> compreso.</t>
    </r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</si>
  <si>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</si>
  <si>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</si>
  <si>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</si>
  <si>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</si>
  <si>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</si>
  <si>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</si>
  <si>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</si>
  <si>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</si>
  <si>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</si>
  <si>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</si>
  <si>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</si>
  <si>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</si>
  <si>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</si>
  <si>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</si>
  <si>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</si>
  <si>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Alla destra viene riportato il corrispondente valore della II° radice cubica. Denominato V'</t>
  </si>
  <si>
    <r>
      <t xml:space="preserve">Stessa cosa nel punto </t>
    </r>
    <r>
      <rPr>
        <b/>
        <sz val="10"/>
        <color indexed="50"/>
        <rFont val="Arial"/>
        <family val="2"/>
      </rPr>
      <t>(7)</t>
    </r>
    <r>
      <rPr>
        <sz val="10"/>
        <rFont val="Arial"/>
        <family val="0"/>
      </rPr>
      <t xml:space="preserve"> ed </t>
    </r>
    <r>
      <rPr>
        <b/>
        <sz val="10"/>
        <color indexed="50"/>
        <rFont val="Arial"/>
        <family val="2"/>
      </rPr>
      <t>(8)</t>
    </r>
    <r>
      <rPr>
        <sz val="10"/>
        <rFont val="Arial"/>
        <family val="0"/>
      </rPr>
      <t>.</t>
    </r>
  </si>
  <si>
    <r>
      <t xml:space="preserve">Nel punto </t>
    </r>
    <r>
      <rPr>
        <b/>
        <sz val="10"/>
        <color indexed="50"/>
        <rFont val="Arial"/>
        <family val="2"/>
      </rPr>
      <t>(9)</t>
    </r>
    <r>
      <rPr>
        <sz val="10"/>
        <rFont val="Arial"/>
        <family val="0"/>
      </rPr>
      <t xml:space="preserve"> ho solo il riporto delle due soluzioni U' e V' corrispondenti.</t>
    </r>
  </si>
  <si>
    <r>
      <t xml:space="preserve">Nel punto </t>
    </r>
    <r>
      <rPr>
        <b/>
        <sz val="10"/>
        <color indexed="50"/>
        <rFont val="Arial"/>
        <family val="2"/>
      </rPr>
      <t>(10)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(11)</t>
    </r>
    <r>
      <rPr>
        <sz val="10"/>
        <rFont val="Arial"/>
        <family val="0"/>
      </rPr>
      <t xml:space="preserve"> imposto dei calcoli a riprova dell'esattezza delle soluzioni.</t>
    </r>
  </si>
  <si>
    <r>
      <t xml:space="preserve">Nel punto </t>
    </r>
    <r>
      <rPr>
        <b/>
        <sz val="10"/>
        <color indexed="50"/>
        <rFont val="Arial"/>
        <family val="2"/>
      </rPr>
      <t>(10)</t>
    </r>
    <r>
      <rPr>
        <sz val="10"/>
        <rFont val="Arial"/>
        <family val="0"/>
      </rPr>
      <t xml:space="preserve"> a sinistra ho il cubo di U', che ovviamente deve essere uguale al valore nel punto </t>
    </r>
    <r>
      <rPr>
        <b/>
        <sz val="10"/>
        <color indexed="50"/>
        <rFont val="Arial"/>
        <family val="2"/>
      </rPr>
      <t>(4)</t>
    </r>
    <r>
      <rPr>
        <sz val="10"/>
        <rFont val="Arial"/>
        <family val="0"/>
      </rPr>
      <t>.</t>
    </r>
  </si>
  <si>
    <r>
      <t xml:space="preserve">Nel punto </t>
    </r>
    <r>
      <rPr>
        <b/>
        <sz val="10"/>
        <color indexed="50"/>
        <rFont val="Arial"/>
        <family val="2"/>
      </rPr>
      <t>(10)</t>
    </r>
    <r>
      <rPr>
        <sz val="10"/>
        <rFont val="Arial"/>
        <family val="0"/>
      </rPr>
      <t xml:space="preserve"> a destra ho il cubo di V', che ovviamente deve essere uguale al valore nel punto </t>
    </r>
    <r>
      <rPr>
        <b/>
        <sz val="10"/>
        <color indexed="50"/>
        <rFont val="Arial"/>
        <family val="2"/>
      </rPr>
      <t>(5)</t>
    </r>
    <r>
      <rPr>
        <sz val="10"/>
        <rFont val="Arial"/>
        <family val="0"/>
      </rPr>
      <t>.</t>
    </r>
  </si>
  <si>
    <r>
      <t xml:space="preserve">Nel punto </t>
    </r>
    <r>
      <rPr>
        <b/>
        <sz val="10"/>
        <color indexed="50"/>
        <rFont val="Arial"/>
        <family val="2"/>
      </rPr>
      <t>(11)</t>
    </r>
    <r>
      <rPr>
        <sz val="10"/>
        <rFont val="Arial"/>
        <family val="0"/>
      </rPr>
      <t xml:space="preserve"> ho a sinistra il calcolo di U' * V' ed a destra ho la somma dei loro cubi.</t>
    </r>
  </si>
  <si>
    <r>
      <t xml:space="preserve">Nel punto </t>
    </r>
    <r>
      <rPr>
        <b/>
        <sz val="10"/>
        <color indexed="50"/>
        <rFont val="Arial"/>
        <family val="2"/>
      </rPr>
      <t>(6)</t>
    </r>
    <r>
      <rPr>
        <sz val="10"/>
        <rFont val="Arial"/>
        <family val="0"/>
      </rPr>
      <t xml:space="preserve"> a sinistra ho il valore di una delle tre radici cubiche della I° radice cubica. Questo valore è denominato U'.</t>
    </r>
  </si>
  <si>
    <r>
      <t xml:space="preserve">Stesse cose dei punti </t>
    </r>
    <r>
      <rPr>
        <b/>
        <sz val="10"/>
        <color indexed="50"/>
        <rFont val="Arial"/>
        <family val="2"/>
      </rPr>
      <t>(9)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(10)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(11)</t>
    </r>
    <r>
      <rPr>
        <sz val="10"/>
        <rFont val="Arial"/>
        <family val="0"/>
      </rPr>
      <t xml:space="preserve"> per la I° soluzione, li ho per la II° soluzione nei punti </t>
    </r>
    <r>
      <rPr>
        <b/>
        <sz val="10"/>
        <color indexed="50"/>
        <rFont val="Arial"/>
        <family val="2"/>
      </rPr>
      <t>(12)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(13)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(14)</t>
    </r>
    <r>
      <rPr>
        <sz val="10"/>
        <rFont val="Arial"/>
        <family val="0"/>
      </rPr>
      <t xml:space="preserve"> ed analogamente</t>
    </r>
  </si>
  <si>
    <r>
      <t xml:space="preserve">per la III° soluzione li ho nei punti </t>
    </r>
    <r>
      <rPr>
        <b/>
        <sz val="10"/>
        <color indexed="50"/>
        <rFont val="Arial"/>
        <family val="2"/>
      </rPr>
      <t>(15)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(16)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(17)</t>
    </r>
    <r>
      <rPr>
        <sz val="10"/>
        <rFont val="Arial"/>
        <family val="0"/>
      </rPr>
      <t>.</t>
    </r>
  </si>
  <si>
    <r>
      <t xml:space="preserve">Come si può notare i valori dei punti </t>
    </r>
    <r>
      <rPr>
        <b/>
        <sz val="10"/>
        <color indexed="50"/>
        <rFont val="Arial"/>
        <family val="2"/>
      </rPr>
      <t>(10)</t>
    </r>
    <r>
      <rPr>
        <sz val="10"/>
        <rFont val="Arial"/>
        <family val="2"/>
      </rPr>
      <t xml:space="preserve">, </t>
    </r>
    <r>
      <rPr>
        <b/>
        <sz val="10"/>
        <color indexed="50"/>
        <rFont val="Arial"/>
        <family val="2"/>
      </rPr>
      <t>(13)</t>
    </r>
    <r>
      <rPr>
        <sz val="10"/>
        <rFont val="Arial"/>
        <family val="2"/>
      </rPr>
      <t xml:space="preserve"> e </t>
    </r>
    <r>
      <rPr>
        <b/>
        <sz val="10"/>
        <color indexed="50"/>
        <rFont val="Arial"/>
        <family val="2"/>
      </rPr>
      <t>(16)</t>
    </r>
    <r>
      <rPr>
        <sz val="10"/>
        <rFont val="Arial"/>
        <family val="2"/>
      </rPr>
      <t xml:space="preserve"> sono uguali a destra e a sinistra rispettivamente.</t>
    </r>
  </si>
  <si>
    <r>
      <t xml:space="preserve">Anche i punti </t>
    </r>
    <r>
      <rPr>
        <b/>
        <sz val="10"/>
        <color indexed="50"/>
        <rFont val="Arial"/>
        <family val="2"/>
      </rPr>
      <t>(11)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(14)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(17)</t>
    </r>
    <r>
      <rPr>
        <sz val="10"/>
        <rFont val="Arial"/>
        <family val="0"/>
      </rPr>
      <t xml:space="preserve"> sono uguali a destra e a sinistra rispettivamente.</t>
    </r>
  </si>
  <si>
    <t>Discriminante maggiore o uguale a zero.</t>
  </si>
  <si>
    <r>
      <t xml:space="preserve">Nel punto </t>
    </r>
    <r>
      <rPr>
        <b/>
        <sz val="10"/>
        <color indexed="50"/>
        <rFont val="Arial"/>
        <family val="2"/>
      </rPr>
      <t>(18)</t>
    </r>
    <r>
      <rPr>
        <sz val="10"/>
        <rFont val="Arial"/>
        <family val="0"/>
      </rPr>
      <t xml:space="preserve"> ho il calcolo del valore dentro la I° radice cubica.</t>
    </r>
  </si>
  <si>
    <r>
      <t xml:space="preserve">Nel punto </t>
    </r>
    <r>
      <rPr>
        <b/>
        <sz val="10"/>
        <color indexed="50"/>
        <rFont val="Arial"/>
        <family val="2"/>
      </rPr>
      <t>(19)</t>
    </r>
    <r>
      <rPr>
        <sz val="10"/>
        <rFont val="Arial"/>
        <family val="0"/>
      </rPr>
      <t xml:space="preserve"> ho il calcolo del valore dentro la II° radice cubica.</t>
    </r>
  </si>
  <si>
    <r>
      <t xml:space="preserve">Nel punto </t>
    </r>
    <r>
      <rPr>
        <b/>
        <sz val="10"/>
        <color indexed="50"/>
        <rFont val="Arial"/>
        <family val="2"/>
      </rPr>
      <t>(4)</t>
    </r>
    <r>
      <rPr>
        <sz val="10"/>
        <rFont val="Arial"/>
        <family val="0"/>
      </rPr>
      <t xml:space="preserve"> ho il calcolo del valore dentro la I° radice cubica.</t>
    </r>
  </si>
  <si>
    <r>
      <t xml:space="preserve">Nel punto </t>
    </r>
    <r>
      <rPr>
        <b/>
        <sz val="10"/>
        <color indexed="50"/>
        <rFont val="Arial"/>
        <family val="2"/>
      </rPr>
      <t>(5)</t>
    </r>
    <r>
      <rPr>
        <sz val="10"/>
        <rFont val="Arial"/>
        <family val="0"/>
      </rPr>
      <t xml:space="preserve"> ho il calcolo del valore dentro la II° radice cubica.</t>
    </r>
  </si>
  <si>
    <r>
      <t xml:space="preserve">Nel punto </t>
    </r>
    <r>
      <rPr>
        <b/>
        <sz val="10"/>
        <color indexed="50"/>
        <rFont val="Arial"/>
        <family val="2"/>
      </rPr>
      <t>(20)</t>
    </r>
    <r>
      <rPr>
        <sz val="10"/>
        <rFont val="Arial"/>
        <family val="0"/>
      </rPr>
      <t xml:space="preserve"> a sinistra ho il valore di una delle tre radici cubiche della I° radice cubica. Questo valore è denominato U'.</t>
    </r>
  </si>
  <si>
    <r>
      <t xml:space="preserve">Stessa cosa nel punto </t>
    </r>
    <r>
      <rPr>
        <b/>
        <sz val="10"/>
        <color indexed="50"/>
        <rFont val="Arial"/>
        <family val="2"/>
      </rPr>
      <t>(21)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(22)</t>
    </r>
    <r>
      <rPr>
        <sz val="10"/>
        <rFont val="Arial"/>
        <family val="0"/>
      </rPr>
      <t>.</t>
    </r>
  </si>
  <si>
    <r>
      <t xml:space="preserve">Nel punto </t>
    </r>
    <r>
      <rPr>
        <b/>
        <sz val="10"/>
        <color indexed="50"/>
        <rFont val="Arial"/>
        <family val="2"/>
      </rPr>
      <t>(23)</t>
    </r>
    <r>
      <rPr>
        <sz val="10"/>
        <rFont val="Arial"/>
        <family val="0"/>
      </rPr>
      <t xml:space="preserve"> ho solo il riporto delle due soluzioni U' e V' corrispondenti.</t>
    </r>
  </si>
  <si>
    <r>
      <t xml:space="preserve">Nel punto </t>
    </r>
    <r>
      <rPr>
        <b/>
        <sz val="10"/>
        <color indexed="50"/>
        <rFont val="Arial"/>
        <family val="2"/>
      </rPr>
      <t>(24)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(25)</t>
    </r>
    <r>
      <rPr>
        <sz val="10"/>
        <rFont val="Arial"/>
        <family val="0"/>
      </rPr>
      <t xml:space="preserve"> imposto dei calcoli a riprova dell'esattezza delle soluzioni.</t>
    </r>
  </si>
  <si>
    <r>
      <t xml:space="preserve">Nel punto </t>
    </r>
    <r>
      <rPr>
        <b/>
        <sz val="10"/>
        <color indexed="50"/>
        <rFont val="Arial"/>
        <family val="2"/>
      </rPr>
      <t>(24)</t>
    </r>
    <r>
      <rPr>
        <sz val="10"/>
        <rFont val="Arial"/>
        <family val="0"/>
      </rPr>
      <t xml:space="preserve"> a sinistra ho il cubo di U', che ovviamente deve essere uguale al valore nel punto </t>
    </r>
    <r>
      <rPr>
        <b/>
        <sz val="10"/>
        <color indexed="50"/>
        <rFont val="Arial"/>
        <family val="2"/>
      </rPr>
      <t>(18)</t>
    </r>
    <r>
      <rPr>
        <sz val="10"/>
        <rFont val="Arial"/>
        <family val="0"/>
      </rPr>
      <t>.</t>
    </r>
  </si>
  <si>
    <r>
      <t xml:space="preserve">Nel punto </t>
    </r>
    <r>
      <rPr>
        <b/>
        <sz val="10"/>
        <color indexed="50"/>
        <rFont val="Arial"/>
        <family val="2"/>
      </rPr>
      <t>(24)</t>
    </r>
    <r>
      <rPr>
        <sz val="10"/>
        <rFont val="Arial"/>
        <family val="0"/>
      </rPr>
      <t xml:space="preserve"> a destra ho il cubo di V', che ovviamente deve essere uguale al valore nel punto </t>
    </r>
    <r>
      <rPr>
        <b/>
        <sz val="10"/>
        <color indexed="50"/>
        <rFont val="Arial"/>
        <family val="2"/>
      </rPr>
      <t>(19)</t>
    </r>
    <r>
      <rPr>
        <sz val="10"/>
        <rFont val="Arial"/>
        <family val="0"/>
      </rPr>
      <t>.</t>
    </r>
  </si>
  <si>
    <r>
      <t xml:space="preserve">Nel punto </t>
    </r>
    <r>
      <rPr>
        <b/>
        <sz val="10"/>
        <color indexed="50"/>
        <rFont val="Arial"/>
        <family val="2"/>
      </rPr>
      <t>(25)</t>
    </r>
    <r>
      <rPr>
        <sz val="10"/>
        <rFont val="Arial"/>
        <family val="0"/>
      </rPr>
      <t xml:space="preserve"> ho a sinistra il calcolo di U' * V' ed a destra ho la somma dei loro cubi.</t>
    </r>
  </si>
  <si>
    <r>
      <t xml:space="preserve">Stesse cose dei punti </t>
    </r>
    <r>
      <rPr>
        <b/>
        <sz val="10"/>
        <color indexed="50"/>
        <rFont val="Arial"/>
        <family val="2"/>
      </rPr>
      <t>(23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(24)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(25)</t>
    </r>
    <r>
      <rPr>
        <sz val="10"/>
        <rFont val="Arial"/>
        <family val="0"/>
      </rPr>
      <t xml:space="preserve"> per la I° soluzione, li ho per la II° soluzione nei punti </t>
    </r>
    <r>
      <rPr>
        <b/>
        <sz val="10"/>
        <color indexed="50"/>
        <rFont val="Arial"/>
        <family val="2"/>
      </rPr>
      <t>(26)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(27)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(28)</t>
    </r>
    <r>
      <rPr>
        <sz val="10"/>
        <rFont val="Arial"/>
        <family val="0"/>
      </rPr>
      <t xml:space="preserve"> ed analogamente</t>
    </r>
  </si>
  <si>
    <r>
      <t xml:space="preserve">per la III° soluzione li ho nei punti </t>
    </r>
    <r>
      <rPr>
        <b/>
        <sz val="10"/>
        <color indexed="50"/>
        <rFont val="Arial"/>
        <family val="2"/>
      </rPr>
      <t>(29)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(30)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(31)</t>
    </r>
    <r>
      <rPr>
        <sz val="10"/>
        <rFont val="Arial"/>
        <family val="0"/>
      </rPr>
      <t>.</t>
    </r>
  </si>
  <si>
    <r>
      <t xml:space="preserve">Come si può notare i valori dei punti </t>
    </r>
    <r>
      <rPr>
        <b/>
        <sz val="10"/>
        <color indexed="50"/>
        <rFont val="Arial"/>
        <family val="2"/>
      </rPr>
      <t>(24)</t>
    </r>
    <r>
      <rPr>
        <sz val="10"/>
        <rFont val="Arial"/>
        <family val="2"/>
      </rPr>
      <t xml:space="preserve">, </t>
    </r>
    <r>
      <rPr>
        <b/>
        <sz val="10"/>
        <color indexed="50"/>
        <rFont val="Arial"/>
        <family val="2"/>
      </rPr>
      <t>(27)</t>
    </r>
    <r>
      <rPr>
        <sz val="10"/>
        <rFont val="Arial"/>
        <family val="2"/>
      </rPr>
      <t xml:space="preserve"> e </t>
    </r>
    <r>
      <rPr>
        <b/>
        <sz val="10"/>
        <color indexed="50"/>
        <rFont val="Arial"/>
        <family val="2"/>
      </rPr>
      <t>(30)</t>
    </r>
    <r>
      <rPr>
        <sz val="10"/>
        <rFont val="Arial"/>
        <family val="2"/>
      </rPr>
      <t xml:space="preserve"> sono uguali a destra e a sinistra rispettivamente.</t>
    </r>
  </si>
  <si>
    <r>
      <t xml:space="preserve">Anche i punti </t>
    </r>
    <r>
      <rPr>
        <b/>
        <sz val="10"/>
        <color indexed="50"/>
        <rFont val="Arial"/>
        <family val="2"/>
      </rPr>
      <t>(25)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(28)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(31)</t>
    </r>
    <r>
      <rPr>
        <sz val="10"/>
        <rFont val="Arial"/>
        <family val="0"/>
      </rPr>
      <t xml:space="preserve"> sono uguali a destra e a sinistra rispettivamente.</t>
    </r>
  </si>
  <si>
    <r>
      <t xml:space="preserve">E' possibile dimostrare abbastanza facilmente che le soluzioni della I° radice cubica (vedi punti </t>
    </r>
    <r>
      <rPr>
        <b/>
        <sz val="10"/>
        <color indexed="50"/>
        <rFont val="Arial"/>
        <family val="2"/>
      </rPr>
      <t>(20)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(21)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(22)</t>
    </r>
    <r>
      <rPr>
        <sz val="10"/>
        <rFont val="Arial"/>
        <family val="0"/>
      </rPr>
      <t xml:space="preserve"> a sinistra),</t>
    </r>
  </si>
  <si>
    <r>
      <t xml:space="preserve">vanno accoppiate nell'ordine che ho imposto con quelle della II° radice cubica (vedi punti </t>
    </r>
    <r>
      <rPr>
        <b/>
        <sz val="10"/>
        <color indexed="50"/>
        <rFont val="Arial"/>
        <family val="2"/>
      </rPr>
      <t>(20)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(21)</t>
    </r>
    <r>
      <rPr>
        <sz val="10"/>
        <rFont val="Arial"/>
        <family val="0"/>
      </rPr>
      <t xml:space="preserve"> ed </t>
    </r>
    <r>
      <rPr>
        <b/>
        <sz val="10"/>
        <color indexed="50"/>
        <rFont val="Arial"/>
        <family val="2"/>
      </rPr>
      <t>(22)</t>
    </r>
    <r>
      <rPr>
        <sz val="10"/>
        <rFont val="Arial"/>
        <family val="0"/>
      </rPr>
      <t xml:space="preserve"> a destra).</t>
    </r>
  </si>
  <si>
    <r>
      <t xml:space="preserve">E' possibile dimostrare abbastanza facilmente che le soluzioni della I° radice cubica (vedi punti </t>
    </r>
    <r>
      <rPr>
        <b/>
        <sz val="10"/>
        <color indexed="50"/>
        <rFont val="Arial"/>
        <family val="2"/>
      </rPr>
      <t>(6)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(7)</t>
    </r>
    <r>
      <rPr>
        <sz val="10"/>
        <rFont val="Arial"/>
        <family val="0"/>
      </rPr>
      <t xml:space="preserve"> ed </t>
    </r>
    <r>
      <rPr>
        <b/>
        <sz val="10"/>
        <color indexed="50"/>
        <rFont val="Arial"/>
        <family val="2"/>
      </rPr>
      <t>(8)</t>
    </r>
    <r>
      <rPr>
        <sz val="10"/>
        <rFont val="Arial"/>
        <family val="0"/>
      </rPr>
      <t xml:space="preserve"> a sinistra),</t>
    </r>
  </si>
  <si>
    <r>
      <t xml:space="preserve">vanno accoppiate nell'ordine che ho imposto con quelle della II° radice cubica (vedi punti </t>
    </r>
    <r>
      <rPr>
        <b/>
        <sz val="10"/>
        <color indexed="50"/>
        <rFont val="Arial"/>
        <family val="2"/>
      </rPr>
      <t>(6)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(7)</t>
    </r>
    <r>
      <rPr>
        <sz val="10"/>
        <rFont val="Arial"/>
        <family val="0"/>
      </rPr>
      <t xml:space="preserve"> ed </t>
    </r>
    <r>
      <rPr>
        <b/>
        <sz val="10"/>
        <color indexed="50"/>
        <rFont val="Arial"/>
        <family val="2"/>
      </rPr>
      <t>(8)</t>
    </r>
    <r>
      <rPr>
        <sz val="10"/>
        <rFont val="Arial"/>
        <family val="0"/>
      </rPr>
      <t xml:space="preserve"> a destra).</t>
    </r>
  </si>
  <si>
    <t xml:space="preserve">TERZO GRADO. </t>
  </si>
  <si>
    <r>
      <t xml:space="preserve">U' * V' (vedi a sinistra del punto </t>
    </r>
    <r>
      <rPr>
        <b/>
        <sz val="10"/>
        <color indexed="50"/>
        <rFont val="Arial"/>
        <family val="2"/>
      </rPr>
      <t xml:space="preserve">(11) </t>
    </r>
    <r>
      <rPr>
        <sz val="10"/>
        <rFont val="Arial"/>
        <family val="2"/>
      </rPr>
      <t>o</t>
    </r>
    <r>
      <rPr>
        <b/>
        <sz val="10"/>
        <color indexed="50"/>
        <rFont val="Arial"/>
        <family val="2"/>
      </rPr>
      <t xml:space="preserve"> (25)</t>
    </r>
    <r>
      <rPr>
        <sz val="10"/>
        <rFont val="Arial"/>
        <family val="0"/>
      </rPr>
      <t xml:space="preserve">), con il valore U'' * V'' (vedi a sinistra del punto </t>
    </r>
    <r>
      <rPr>
        <b/>
        <sz val="10"/>
        <color indexed="50"/>
        <rFont val="Arial"/>
        <family val="2"/>
      </rPr>
      <t xml:space="preserve">(14) </t>
    </r>
    <r>
      <rPr>
        <sz val="10"/>
        <rFont val="Arial"/>
        <family val="2"/>
      </rPr>
      <t>o</t>
    </r>
    <r>
      <rPr>
        <b/>
        <sz val="10"/>
        <color indexed="50"/>
        <rFont val="Arial"/>
        <family val="2"/>
      </rPr>
      <t xml:space="preserve"> (28)</t>
    </r>
    <r>
      <rPr>
        <sz val="10"/>
        <rFont val="Arial"/>
        <family val="0"/>
      </rPr>
      <t>) e con il valore U''' * V'''</t>
    </r>
  </si>
  <si>
    <r>
      <t xml:space="preserve">(vedi a sinistra del punto </t>
    </r>
    <r>
      <rPr>
        <b/>
        <sz val="10"/>
        <color indexed="50"/>
        <rFont val="Arial"/>
        <family val="2"/>
      </rPr>
      <t xml:space="preserve">(17) </t>
    </r>
    <r>
      <rPr>
        <sz val="10"/>
        <rFont val="Arial"/>
        <family val="2"/>
      </rPr>
      <t>o</t>
    </r>
    <r>
      <rPr>
        <b/>
        <sz val="10"/>
        <color indexed="50"/>
        <rFont val="Arial"/>
        <family val="2"/>
      </rPr>
      <t xml:space="preserve"> (31)</t>
    </r>
    <r>
      <rPr>
        <sz val="10"/>
        <rFont val="Arial"/>
        <family val="0"/>
      </rPr>
      <t>), vedrete che sono tutti uguali, a riprova della correttezza del calcolo impostato.</t>
    </r>
  </si>
  <si>
    <r>
      <t>valore U'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+ V'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(vedi a destra del punto </t>
    </r>
    <r>
      <rPr>
        <b/>
        <sz val="10"/>
        <color indexed="50"/>
        <rFont val="Arial"/>
        <family val="2"/>
      </rPr>
      <t xml:space="preserve">(11) </t>
    </r>
    <r>
      <rPr>
        <sz val="10"/>
        <rFont val="Arial"/>
        <family val="2"/>
      </rPr>
      <t>o</t>
    </r>
    <r>
      <rPr>
        <b/>
        <sz val="10"/>
        <color indexed="50"/>
        <rFont val="Arial"/>
        <family val="2"/>
      </rPr>
      <t xml:space="preserve"> (25)</t>
    </r>
    <r>
      <rPr>
        <sz val="10"/>
        <rFont val="Arial"/>
        <family val="0"/>
      </rPr>
      <t>), con il valore U''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+ V''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(vedi a destra del punto </t>
    </r>
    <r>
      <rPr>
        <b/>
        <sz val="10"/>
        <color indexed="50"/>
        <rFont val="Arial"/>
        <family val="2"/>
      </rPr>
      <t xml:space="preserve">(14) </t>
    </r>
    <r>
      <rPr>
        <sz val="10"/>
        <rFont val="Arial"/>
        <family val="2"/>
      </rPr>
      <t>o</t>
    </r>
    <r>
      <rPr>
        <b/>
        <sz val="10"/>
        <color indexed="50"/>
        <rFont val="Arial"/>
        <family val="2"/>
      </rPr>
      <t xml:space="preserve"> (28)</t>
    </r>
    <r>
      <rPr>
        <sz val="10"/>
        <rFont val="Arial"/>
        <family val="0"/>
      </rPr>
      <t>) e con il valore</t>
    </r>
  </si>
  <si>
    <r>
      <t>U'''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+ V'''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(vedi a destra del punto </t>
    </r>
    <r>
      <rPr>
        <b/>
        <sz val="10"/>
        <color indexed="50"/>
        <rFont val="Arial"/>
        <family val="2"/>
      </rPr>
      <t xml:space="preserve">(17) </t>
    </r>
    <r>
      <rPr>
        <sz val="10"/>
        <rFont val="Arial"/>
        <family val="2"/>
      </rPr>
      <t>o</t>
    </r>
    <r>
      <rPr>
        <b/>
        <sz val="10"/>
        <color indexed="50"/>
        <rFont val="Arial"/>
        <family val="2"/>
      </rPr>
      <t xml:space="preserve"> (31)</t>
    </r>
    <r>
      <rPr>
        <sz val="10"/>
        <rFont val="Arial"/>
        <family val="0"/>
      </rPr>
      <t>), vedrete che sono tutti uguali, a riprova della correttezza del calcolo impostato.</t>
    </r>
  </si>
  <si>
    <r>
      <t xml:space="preserve">Nel punto </t>
    </r>
    <r>
      <rPr>
        <b/>
        <sz val="10"/>
        <color indexed="50"/>
        <rFont val="Arial"/>
        <family val="2"/>
      </rPr>
      <t>(34)</t>
    </r>
    <r>
      <rPr>
        <sz val="10"/>
        <rFont val="Arial"/>
        <family val="0"/>
      </rPr>
      <t xml:space="preserve"> a sinistra sommo il valore di U' e di V' che mi da il valore di y'. Sulla destra ho il corrispondente valore di</t>
    </r>
  </si>
  <si>
    <r>
      <t>x', facendo la sottrazione tra y' e -b/3a (vedi punto</t>
    </r>
    <r>
      <rPr>
        <b/>
        <sz val="10"/>
        <color indexed="50"/>
        <rFont val="Arial"/>
        <family val="2"/>
      </rPr>
      <t>(2)</t>
    </r>
    <r>
      <rPr>
        <sz val="10"/>
        <rFont val="Arial"/>
        <family val="0"/>
      </rPr>
      <t>).</t>
    </r>
  </si>
  <si>
    <r>
      <t xml:space="preserve">Nel punto </t>
    </r>
    <r>
      <rPr>
        <b/>
        <sz val="10"/>
        <color indexed="50"/>
        <rFont val="Arial"/>
        <family val="2"/>
      </rPr>
      <t>(33)</t>
    </r>
    <r>
      <rPr>
        <sz val="10"/>
        <rFont val="Arial"/>
        <family val="0"/>
      </rPr>
      <t xml:space="preserve"> eseguo il calcolo di -q che come noto, deve dare il valore U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+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Se confrontate questo valore con il</t>
    </r>
  </si>
  <si>
    <r>
      <t xml:space="preserve">Nel punto </t>
    </r>
    <r>
      <rPr>
        <b/>
        <sz val="10"/>
        <color indexed="50"/>
        <rFont val="Arial"/>
        <family val="2"/>
      </rPr>
      <t>(32)</t>
    </r>
    <r>
      <rPr>
        <sz val="10"/>
        <rFont val="Arial"/>
        <family val="0"/>
      </rPr>
      <t xml:space="preserve"> eseguo il calcolo di -p/3 che come noto, deve dare il valore U * V. Se confrontate questo valore con il valore</t>
    </r>
  </si>
  <si>
    <r>
      <t xml:space="preserve">Stessa cosa avviene nei punti </t>
    </r>
    <r>
      <rPr>
        <b/>
        <sz val="10"/>
        <color indexed="50"/>
        <rFont val="Arial"/>
        <family val="2"/>
      </rPr>
      <t>(35)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(36)</t>
    </r>
    <r>
      <rPr>
        <sz val="10"/>
        <rFont val="Arial"/>
        <family val="0"/>
      </rPr>
      <t>.</t>
    </r>
  </si>
  <si>
    <r>
      <t xml:space="preserve">I VALORI A DESTRA DEI PUNTI </t>
    </r>
    <r>
      <rPr>
        <b/>
        <sz val="12"/>
        <color indexed="50"/>
        <rFont val="Arial"/>
        <family val="2"/>
      </rPr>
      <t>(34)</t>
    </r>
    <r>
      <rPr>
        <b/>
        <sz val="12"/>
        <rFont val="Arial"/>
        <family val="2"/>
      </rPr>
      <t xml:space="preserve">, </t>
    </r>
    <r>
      <rPr>
        <b/>
        <sz val="12"/>
        <color indexed="50"/>
        <rFont val="Arial"/>
        <family val="2"/>
      </rPr>
      <t>(35)</t>
    </r>
    <r>
      <rPr>
        <b/>
        <sz val="12"/>
        <rFont val="Arial"/>
        <family val="2"/>
      </rPr>
      <t xml:space="preserve"> E </t>
    </r>
    <r>
      <rPr>
        <b/>
        <sz val="12"/>
        <color indexed="50"/>
        <rFont val="Arial"/>
        <family val="2"/>
      </rPr>
      <t>(36)</t>
    </r>
    <r>
      <rPr>
        <b/>
        <sz val="12"/>
        <rFont val="Arial"/>
        <family val="2"/>
      </rPr>
      <t xml:space="preserve"> SONO LE SOLUZIONI DELL'EQUAZIONE DI</t>
    </r>
  </si>
  <si>
    <t>A riprova della correttezza di queste soluzioni faccio delle ulteriori verifiche che sono:</t>
  </si>
  <si>
    <t>Questi 2 valori devono coincidere.</t>
  </si>
  <si>
    <r>
      <t xml:space="preserve">Nel punto </t>
    </r>
    <r>
      <rPr>
        <b/>
        <sz val="10"/>
        <color indexed="50"/>
        <rFont val="Arial"/>
        <family val="2"/>
      </rPr>
      <t>(37)</t>
    </r>
    <r>
      <rPr>
        <sz val="10"/>
        <rFont val="Arial"/>
        <family val="0"/>
      </rPr>
      <t xml:space="preserve"> sulla sinistra ho -b/a ed a destra calcolo la somma delle tre soluzione.</t>
    </r>
  </si>
  <si>
    <r>
      <t xml:space="preserve">Nel punto </t>
    </r>
    <r>
      <rPr>
        <b/>
        <sz val="10"/>
        <color indexed="50"/>
        <rFont val="Arial"/>
        <family val="2"/>
      </rPr>
      <t>(38)</t>
    </r>
    <r>
      <rPr>
        <sz val="10"/>
        <rFont val="Arial"/>
        <family val="0"/>
      </rPr>
      <t xml:space="preserve"> sulla sinistra ho c/a ed a destra calcolo la somma dei prodotti presi 2 a 2 delle tre soluzioni.</t>
    </r>
  </si>
  <si>
    <r>
      <t xml:space="preserve">Nel punto </t>
    </r>
    <r>
      <rPr>
        <b/>
        <sz val="10"/>
        <color indexed="50"/>
        <rFont val="Arial"/>
        <family val="2"/>
      </rPr>
      <t>(39)</t>
    </r>
    <r>
      <rPr>
        <sz val="10"/>
        <rFont val="Arial"/>
        <family val="0"/>
      </rPr>
      <t xml:space="preserve"> sulla sinistra ho -d/a ed a destra il prodotto delle tre soluzioni.</t>
    </r>
  </si>
  <si>
    <r>
      <t xml:space="preserve">Nel punto </t>
    </r>
    <r>
      <rPr>
        <b/>
        <sz val="10"/>
        <color indexed="50"/>
        <rFont val="Arial"/>
        <family val="2"/>
      </rPr>
      <t xml:space="preserve">(40) </t>
    </r>
    <r>
      <rPr>
        <sz val="10"/>
        <rFont val="Arial"/>
        <family val="0"/>
      </rPr>
      <t>riporto i valori di "a", "b", "c" e "d"</t>
    </r>
  </si>
  <si>
    <r>
      <t xml:space="preserve">Nel punto </t>
    </r>
    <r>
      <rPr>
        <b/>
        <sz val="10"/>
        <color indexed="50"/>
        <rFont val="Arial"/>
        <family val="2"/>
      </rPr>
      <t>(41)</t>
    </r>
    <r>
      <rPr>
        <sz val="10"/>
        <rFont val="Arial"/>
        <family val="0"/>
      </rPr>
      <t xml:space="preserve"> ho una serie di calcoli, nella cella più a destra ho la parte reale dell'equazione ax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, poi andando verso</t>
    </r>
  </si>
  <si>
    <r>
      <t>destra bx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e proseguendo cx e D. Questa somma deve dare naturalmente 0.</t>
    </r>
  </si>
  <si>
    <r>
      <t xml:space="preserve">Nel punto </t>
    </r>
    <r>
      <rPr>
        <b/>
        <sz val="10"/>
        <color indexed="50"/>
        <rFont val="Arial"/>
        <family val="2"/>
      </rPr>
      <t>(42)</t>
    </r>
    <r>
      <rPr>
        <sz val="10"/>
        <rFont val="Arial"/>
        <family val="0"/>
      </rPr>
      <t xml:space="preserve"> ho il medesimo calcolo, ma per la parte immaginaria.</t>
    </r>
  </si>
  <si>
    <r>
      <t xml:space="preserve">Stesso calcolo, ma per la II° soluzione (quella del punto </t>
    </r>
    <r>
      <rPr>
        <b/>
        <sz val="10"/>
        <color indexed="50"/>
        <rFont val="Arial"/>
        <family val="2"/>
      </rPr>
      <t>(35)</t>
    </r>
    <r>
      <rPr>
        <sz val="10"/>
        <rFont val="Arial"/>
        <family val="0"/>
      </rPr>
      <t xml:space="preserve">) è nel punto </t>
    </r>
    <r>
      <rPr>
        <b/>
        <sz val="10"/>
        <color indexed="50"/>
        <rFont val="Arial"/>
        <family val="2"/>
      </rPr>
      <t>(43)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(44)</t>
    </r>
    <r>
      <rPr>
        <sz val="10"/>
        <rFont val="Arial"/>
        <family val="0"/>
      </rPr>
      <t xml:space="preserve">. </t>
    </r>
  </si>
  <si>
    <r>
      <t xml:space="preserve">La soluzione adottata per questi calcoli è la I° soluzione, quella del punto </t>
    </r>
    <r>
      <rPr>
        <b/>
        <sz val="10"/>
        <color indexed="50"/>
        <rFont val="Arial"/>
        <family val="2"/>
      </rPr>
      <t>(34)</t>
    </r>
    <r>
      <rPr>
        <sz val="10"/>
        <rFont val="Arial"/>
        <family val="0"/>
      </rPr>
      <t>.</t>
    </r>
  </si>
  <si>
    <r>
      <t xml:space="preserve">Anche nei punti </t>
    </r>
    <r>
      <rPr>
        <b/>
        <sz val="10"/>
        <color indexed="50"/>
        <rFont val="Arial"/>
        <family val="2"/>
      </rPr>
      <t>(45)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(46)</t>
    </r>
    <r>
      <rPr>
        <sz val="10"/>
        <rFont val="Arial"/>
        <family val="0"/>
      </rPr>
      <t xml:space="preserve"> ho il calcolo con la terza soluzione (quella nel punto </t>
    </r>
    <r>
      <rPr>
        <b/>
        <sz val="10"/>
        <color indexed="50"/>
        <rFont val="Arial"/>
        <family val="2"/>
      </rPr>
      <t>(36)</t>
    </r>
    <r>
      <rPr>
        <sz val="10"/>
        <rFont val="Arial"/>
        <family val="0"/>
      </rPr>
      <t>).</t>
    </r>
  </si>
  <si>
    <t>Parte comune sia per il discriminante maggiore o uguale a zero sia per il discriminante nimore di zero.</t>
  </si>
  <si>
    <t>Discriminante minore di zero.</t>
  </si>
  <si>
    <t>Questi valori sono riportati nel sottofoglio "Riepilogo".</t>
  </si>
  <si>
    <r>
      <t xml:space="preserve">A questo punto calcolo le due radici cubiche attraverso il sottofoglo chiamato </t>
    </r>
    <r>
      <rPr>
        <b/>
        <sz val="10"/>
        <rFont val="Arial"/>
        <family val="2"/>
      </rPr>
      <t>Radice cubica</t>
    </r>
    <r>
      <rPr>
        <sz val="10"/>
        <rFont val="Arial"/>
        <family val="0"/>
      </rPr>
      <t>.</t>
    </r>
  </si>
  <si>
    <t>ALLEGATO "A"</t>
  </si>
  <si>
    <t>ALLEGATO "B"</t>
  </si>
  <si>
    <t>ALLEGATO "C"</t>
  </si>
  <si>
    <t>Se indico, per brevità, con S' l'espressione sono una radice cubica e con S'' l'espressione sotto la seconda radice cubica</t>
  </si>
  <si>
    <t>La soluzione dell'equazione cubica è:</t>
  </si>
  <si>
    <t>questa formula mi da 9 soluzioni diverse, ma soltanto 3 di queste 9 sono soluzione del mio problema.</t>
  </si>
  <si>
    <t xml:space="preserve">Se io indico con </t>
  </si>
  <si>
    <t>E queste sono:</t>
  </si>
  <si>
    <t>la radice cubica di 1, avrò 3 soluzioni per la radice cubica di 1.</t>
  </si>
  <si>
    <t>(A)</t>
  </si>
  <si>
    <r>
      <t xml:space="preserve">E' facile dimostrare che se </t>
    </r>
    <r>
      <rPr>
        <b/>
        <sz val="10"/>
        <rFont val="Arial"/>
        <family val="2"/>
      </rPr>
      <t>(A)</t>
    </r>
    <r>
      <rPr>
        <sz val="10"/>
        <rFont val="Arial"/>
        <family val="0"/>
      </rPr>
      <t xml:space="preserve"> è una soluzione anche le altre due sono soluzioni, basta eseguire la moltiplicazione dei 2</t>
    </r>
  </si>
  <si>
    <t>addendi.</t>
  </si>
  <si>
    <t>Qui spiego le condizioni generali per risolvere la scelta delle varie soluzioni.</t>
  </si>
  <si>
    <r>
      <t>Per la dimostrazione di questo vedi allegato "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" in fondo a queste spiegazioni.</t>
    </r>
  </si>
  <si>
    <r>
      <t>Per la dimostrazione di questo vedi allegato "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>" in fondo a queste spiegazioni.</t>
    </r>
  </si>
  <si>
    <t>Qui spiego come ho scelto le varie soluzioni.</t>
  </si>
  <si>
    <r>
      <t>V(reale) = U(reale)</t>
    </r>
    <r>
      <rPr>
        <sz val="10"/>
        <color indexed="61"/>
        <rFont val="Arial"/>
        <family val="0"/>
      </rPr>
      <t xml:space="preserve"> e V</t>
    </r>
    <r>
      <rPr>
        <b/>
        <sz val="10"/>
        <color indexed="61"/>
        <rFont val="MS Sans Serif"/>
        <family val="2"/>
      </rPr>
      <t>(immaginario) = -1*U(immaginario)</t>
    </r>
  </si>
  <si>
    <t>passaggi matematici, tenendo presente le conclusioni a cui siamo arrivati nell'allegato "A".</t>
  </si>
  <si>
    <r>
      <t xml:space="preserve">Nel punto </t>
    </r>
    <r>
      <rPr>
        <b/>
        <sz val="10"/>
        <color indexed="50"/>
        <rFont val="Arial"/>
        <family val="2"/>
      </rPr>
      <t>(6)</t>
    </r>
    <r>
      <rPr>
        <sz val="10"/>
        <rFont val="Arial"/>
        <family val="0"/>
      </rPr>
      <t xml:space="preserve"> a destra ed a sinistro ho le soluzioni reali delle due radici.</t>
    </r>
  </si>
  <si>
    <r>
      <t xml:space="preserve">Nei punti </t>
    </r>
    <r>
      <rPr>
        <b/>
        <sz val="10"/>
        <color indexed="50"/>
        <rFont val="Arial"/>
        <family val="2"/>
      </rPr>
      <t>(20)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(21)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(22)</t>
    </r>
    <r>
      <rPr>
        <sz val="10"/>
        <rFont val="Arial"/>
        <family val="0"/>
      </rPr>
      <t xml:space="preserve"> a sinistra ho le 3 soluzioni della radice cubica del punto </t>
    </r>
    <r>
      <rPr>
        <b/>
        <sz val="10"/>
        <color indexed="50"/>
        <rFont val="Arial"/>
        <family val="2"/>
      </rPr>
      <t>(18)</t>
    </r>
    <r>
      <rPr>
        <sz val="10"/>
        <rFont val="Arial"/>
        <family val="0"/>
      </rPr>
      <t>.</t>
    </r>
  </si>
  <si>
    <r>
      <t xml:space="preserve">Nei punti </t>
    </r>
    <r>
      <rPr>
        <b/>
        <sz val="10"/>
        <color indexed="50"/>
        <rFont val="Arial"/>
        <family val="2"/>
      </rPr>
      <t>(20)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(21)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(22)</t>
    </r>
    <r>
      <rPr>
        <sz val="10"/>
        <rFont val="Arial"/>
        <family val="0"/>
      </rPr>
      <t xml:space="preserve"> a destra ho le 3 soluzioni della radice cubica del punto </t>
    </r>
    <r>
      <rPr>
        <b/>
        <sz val="10"/>
        <color indexed="50"/>
        <rFont val="Arial"/>
        <family val="2"/>
      </rPr>
      <t>(19)</t>
    </r>
    <r>
      <rPr>
        <sz val="10"/>
        <rFont val="Arial"/>
        <family val="0"/>
      </rPr>
      <t>, ma non attraverso la radice stessa,</t>
    </r>
  </si>
  <si>
    <r>
      <t xml:space="preserve">ma attraverso le soluzioni della radice cubica del punto </t>
    </r>
    <r>
      <rPr>
        <b/>
        <sz val="10"/>
        <color indexed="50"/>
        <rFont val="Arial"/>
        <family val="2"/>
      </rPr>
      <t>(18)</t>
    </r>
    <r>
      <rPr>
        <sz val="10"/>
        <rFont val="Arial"/>
        <family val="0"/>
      </rPr>
      <t>.</t>
    </r>
  </si>
  <si>
    <t>Bisogna tener presente anche che la radice cubica di un numero complesso è un numero complesso.</t>
  </si>
  <si>
    <t>La radice cubica di un numero complesso coniugato è un numero complesso coniugato.</t>
  </si>
  <si>
    <t>Cioè se</t>
  </si>
  <si>
    <t>allora</t>
  </si>
  <si>
    <r>
      <t xml:space="preserve">Nel punto </t>
    </r>
    <r>
      <rPr>
        <b/>
        <sz val="10"/>
        <color indexed="50"/>
        <rFont val="Arial"/>
        <family val="2"/>
      </rPr>
      <t>(7)</t>
    </r>
    <r>
      <rPr>
        <sz val="10"/>
        <rFont val="Arial"/>
        <family val="0"/>
      </rPr>
      <t xml:space="preserve"> e nel punto </t>
    </r>
    <r>
      <rPr>
        <b/>
        <sz val="10"/>
        <color indexed="50"/>
        <rFont val="Arial"/>
        <family val="2"/>
      </rPr>
      <t>(8)</t>
    </r>
    <r>
      <rPr>
        <sz val="10"/>
        <rFont val="Arial"/>
        <family val="0"/>
      </rPr>
      <t xml:space="preserve"> sia a sinistra che ha destra ho solo l'esecuzione del calcolo come da allegato "A".</t>
    </r>
  </si>
  <si>
    <r>
      <t xml:space="preserve">Sostituisco nell'equazione (1) la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con una nuova incognita </t>
    </r>
    <r>
      <rPr>
        <b/>
        <sz val="10"/>
        <rFont val="Arial"/>
        <family val="2"/>
      </rPr>
      <t xml:space="preserve">y + @ </t>
    </r>
    <r>
      <rPr>
        <sz val="10"/>
        <rFont val="Arial"/>
        <family val="2"/>
      </rPr>
      <t>ponendo</t>
    </r>
    <r>
      <rPr>
        <b/>
        <sz val="10"/>
        <rFont val="Arial"/>
        <family val="2"/>
      </rPr>
      <t xml:space="preserve"> x = y + @</t>
    </r>
  </si>
  <si>
    <r>
      <t>Svolgendo il cubo ho</t>
    </r>
    <r>
      <rPr>
        <b/>
        <sz val="10"/>
        <rFont val="Arial"/>
        <family val="2"/>
      </rPr>
      <t xml:space="preserve"> 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U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+ 3U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V + 3UV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V</t>
    </r>
    <r>
      <rPr>
        <b/>
        <vertAlign val="superscript"/>
        <sz val="10"/>
        <rFont val="Arial"/>
        <family val="2"/>
      </rPr>
      <t>3</t>
    </r>
  </si>
  <si>
    <r>
      <t xml:space="preserve">facendo attenzione che il prodotto delle due radici cubiche da sommare, sia sempre </t>
    </r>
    <r>
      <rPr>
        <b/>
        <sz val="10"/>
        <rFont val="Arial"/>
        <family val="2"/>
      </rPr>
      <t>-p / 3</t>
    </r>
    <r>
      <rPr>
        <sz val="10"/>
        <rFont val="Arial"/>
        <family val="2"/>
      </rPr>
      <t xml:space="preserve"> come da (8)</t>
    </r>
  </si>
  <si>
    <r>
      <t xml:space="preserve">Tenendo presente che la formula generale è </t>
    </r>
    <r>
      <rPr>
        <b/>
        <sz val="10"/>
        <rFont val="Arial"/>
        <family val="2"/>
      </rPr>
      <t>ax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bx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cx + d = 0</t>
    </r>
  </si>
  <si>
    <t>Per maggiori dettagli vedere ogni singolo sottofoglio allegato a questo foglio di calcolo.</t>
  </si>
  <si>
    <r>
      <t xml:space="preserve">x'' = -0,75949016 - </t>
    </r>
    <r>
      <rPr>
        <b/>
        <sz val="10"/>
        <rFont val="Arial"/>
        <family val="2"/>
      </rPr>
      <t>j</t>
    </r>
    <r>
      <rPr>
        <sz val="10"/>
        <rFont val="Arial"/>
        <family val="0"/>
      </rPr>
      <t>1,21674808</t>
    </r>
  </si>
  <si>
    <r>
      <t xml:space="preserve">x''' = -0,75949016 + </t>
    </r>
    <r>
      <rPr>
        <b/>
        <sz val="10"/>
        <rFont val="Arial"/>
        <family val="2"/>
      </rPr>
      <t>j</t>
    </r>
    <r>
      <rPr>
        <sz val="10"/>
        <rFont val="Arial"/>
        <family val="0"/>
      </rPr>
      <t>1,21674808</t>
    </r>
  </si>
  <si>
    <r>
      <t>Dove con "</t>
    </r>
    <r>
      <rPr>
        <b/>
        <sz val="10"/>
        <rFont val="Arial"/>
        <family val="2"/>
      </rPr>
      <t>j</t>
    </r>
    <r>
      <rPr>
        <sz val="10"/>
        <rFont val="Arial"/>
        <family val="0"/>
      </rPr>
      <t>" indico l'unità immaginaria.</t>
    </r>
  </si>
  <si>
    <r>
      <t xml:space="preserve">Questa metodo, appena riportato, per risolvere l'equazione cubica (3) si chiama formula di </t>
    </r>
    <r>
      <rPr>
        <b/>
        <sz val="10"/>
        <rFont val="Arial"/>
        <family val="2"/>
      </rPr>
      <t>CARDANO</t>
    </r>
    <r>
      <rPr>
        <sz val="10"/>
        <rFont val="Arial"/>
        <family val="0"/>
      </rPr>
      <t>.</t>
    </r>
  </si>
  <si>
    <r>
      <t xml:space="preserve">Naturalmente, una volta trovate le tre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è semplice calcolare le tre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con la formula </t>
    </r>
    <r>
      <rPr>
        <b/>
        <sz val="10"/>
        <rFont val="Arial"/>
        <family val="2"/>
      </rPr>
      <t xml:space="preserve">x = y + @ </t>
    </r>
    <r>
      <rPr>
        <sz val="10"/>
        <rFont val="Arial"/>
        <family val="2"/>
      </rPr>
      <t>vedi (2)</t>
    </r>
  </si>
  <si>
    <t>Calcoliamo ora il valore delle 2 soluzioni.</t>
  </si>
  <si>
    <t>Come ben saprete la radice cubica di S' mi da 3 soluzioni e la radice cubica di S'' mi da altre 3 soluzioni diverse. Per cui</t>
  </si>
  <si>
    <t xml:space="preserve">Naturalmente </t>
  </si>
  <si>
    <t>Per cui, le tre soluzioni della mia equazione di 3° grado sono:</t>
  </si>
  <si>
    <r>
      <t xml:space="preserve">Le soluzioni </t>
    </r>
    <r>
      <rPr>
        <b/>
        <sz val="10"/>
        <color indexed="50"/>
        <rFont val="Arial"/>
        <family val="2"/>
      </rPr>
      <t>(20)</t>
    </r>
    <r>
      <rPr>
        <sz val="10"/>
        <rFont val="Arial"/>
        <family val="0"/>
      </rPr>
      <t xml:space="preserve">, </t>
    </r>
    <r>
      <rPr>
        <b/>
        <sz val="10"/>
        <color indexed="50"/>
        <rFont val="Arial"/>
        <family val="2"/>
      </rPr>
      <t>(21)</t>
    </r>
    <r>
      <rPr>
        <sz val="10"/>
        <rFont val="Arial"/>
        <family val="0"/>
      </rPr>
      <t xml:space="preserve"> e </t>
    </r>
    <r>
      <rPr>
        <b/>
        <sz val="10"/>
        <color indexed="50"/>
        <rFont val="Arial"/>
        <family val="2"/>
      </rPr>
      <t>(22)</t>
    </r>
    <r>
      <rPr>
        <sz val="10"/>
        <rFont val="Arial"/>
        <family val="0"/>
      </rPr>
      <t xml:space="preserve"> a destra, le posso calcolare facilmente tenendo presente che la parte reale deve rimanere uguale</t>
    </r>
  </si>
  <si>
    <t>e la parte immaginaria deve essere cambiata di segno. Si riesce ad arrivare a questa conclusione attraverso dei semplicissimi</t>
  </si>
  <si>
    <r>
      <t xml:space="preserve">Riordino ed ottengo 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U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V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+ 3UVy</t>
    </r>
    <r>
      <rPr>
        <sz val="10"/>
        <rFont val="Arial"/>
        <family val="0"/>
      </rPr>
      <t xml:space="preserve">, visto che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è uguale a </t>
    </r>
    <r>
      <rPr>
        <b/>
        <sz val="10"/>
        <rFont val="Arial"/>
        <family val="2"/>
      </rPr>
      <t>U + V</t>
    </r>
    <r>
      <rPr>
        <sz val="10"/>
        <rFont val="Arial"/>
        <family val="2"/>
      </rPr>
      <t xml:space="preserve"> come da punto (4).</t>
    </r>
  </si>
  <si>
    <r>
      <t>A questo punto noto che -</t>
    </r>
    <r>
      <rPr>
        <b/>
        <sz val="10"/>
        <rFont val="Arial"/>
        <family val="2"/>
      </rPr>
      <t>q</t>
    </r>
    <r>
      <rPr>
        <sz val="10"/>
        <rFont val="Arial"/>
        <family val="2"/>
      </rPr>
      <t xml:space="preserve"> è uguale alla somma di due numeri ( 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 come da (7)</t>
    </r>
  </si>
  <si>
    <t>Qui risolveremo l'equazione di terzo grado utilizzando la formula di CARDANO in modo diretto e non attraverso il metodo</t>
  </si>
  <si>
    <r>
      <t xml:space="preserve">e anche che </t>
    </r>
    <r>
      <rPr>
        <b/>
        <sz val="10"/>
        <rFont val="Arial"/>
        <family val="2"/>
      </rPr>
      <t>-p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/ 27</t>
    </r>
    <r>
      <rPr>
        <sz val="10"/>
        <rFont val="Arial"/>
        <family val="0"/>
      </rPr>
      <t xml:space="preserve"> è uguale al prodotto dei soliti due numeri ( 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 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) come da (9).</t>
    </r>
  </si>
  <si>
    <t>Dobbiamo notare che a questo punto ho 2 numeri di cui conosco la somma (punto (7)) e il prodotto (punto (9)).</t>
  </si>
  <si>
    <t>trigonometrico. O meglio farò un uso il più ridotto possibile della trigonometria, in alcuni punti, però sarà inevitabile.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</si>
</sst>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"/>
  </numFmts>
  <fonts count="34">
    <font>
      <sz val="10"/>
      <name val="Arial"/>
      <family val="0"/>
    </font>
    <font>
      <b/>
      <sz val="12"/>
      <name val="MS Sans Serif"/>
      <family val="0"/>
    </font>
    <font>
      <sz val="10"/>
      <name val="MS Sans Serif"/>
      <family val="0"/>
    </font>
    <font>
      <b/>
      <sz val="10"/>
      <name val="MS Sans Serif"/>
      <family val="2"/>
    </font>
    <font>
      <b/>
      <u val="single"/>
      <sz val="10"/>
      <color indexed="53"/>
      <name val="MS Sans Serif"/>
      <family val="2"/>
    </font>
    <font>
      <b/>
      <sz val="14"/>
      <name val="MS Sans Serif"/>
      <family val="0"/>
    </font>
    <font>
      <sz val="10"/>
      <color indexed="10"/>
      <name val="MS Sans Serif"/>
      <family val="2"/>
    </font>
    <font>
      <b/>
      <sz val="10"/>
      <name val="Arial"/>
      <family val="2"/>
    </font>
    <font>
      <b/>
      <vertAlign val="superscript"/>
      <sz val="12"/>
      <name val="MS Sans Serif"/>
      <family val="2"/>
    </font>
    <font>
      <b/>
      <u val="single"/>
      <sz val="14"/>
      <name val="Arial"/>
      <family val="2"/>
    </font>
    <font>
      <b/>
      <vertAlign val="superscript"/>
      <sz val="10"/>
      <name val="MS Sans Serif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48"/>
      <name val="MS Sans Serif"/>
      <family val="2"/>
    </font>
    <font>
      <b/>
      <sz val="12"/>
      <color indexed="48"/>
      <name val="MS Sans Serif"/>
      <family val="2"/>
    </font>
    <font>
      <sz val="12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Arial"/>
      <family val="0"/>
    </font>
    <font>
      <b/>
      <vertAlign val="superscript"/>
      <sz val="10"/>
      <color indexed="48"/>
      <name val="MS Sans Serif"/>
      <family val="2"/>
    </font>
    <font>
      <vertAlign val="superscript"/>
      <sz val="10"/>
      <color indexed="48"/>
      <name val="MS Sans Serif"/>
      <family val="2"/>
    </font>
    <font>
      <b/>
      <sz val="12"/>
      <color indexed="61"/>
      <name val="MS Sans Serif"/>
      <family val="2"/>
    </font>
    <font>
      <b/>
      <sz val="10"/>
      <color indexed="61"/>
      <name val="MS Sans Serif"/>
      <family val="2"/>
    </font>
    <font>
      <sz val="10"/>
      <color indexed="61"/>
      <name val="MS Sans Serif"/>
      <family val="2"/>
    </font>
    <font>
      <sz val="10"/>
      <color indexed="61"/>
      <name val="Arial"/>
      <family val="0"/>
    </font>
    <font>
      <vertAlign val="superscript"/>
      <sz val="10"/>
      <color indexed="61"/>
      <name val="MS Sans Serif"/>
      <family val="2"/>
    </font>
    <font>
      <b/>
      <vertAlign val="superscript"/>
      <sz val="10"/>
      <color indexed="61"/>
      <name val="MS Sans Serif"/>
      <family val="2"/>
    </font>
    <font>
      <b/>
      <sz val="10"/>
      <color indexed="50"/>
      <name val="Arial"/>
      <family val="0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sz val="14"/>
      <name val="Arial"/>
      <family val="2"/>
    </font>
    <font>
      <b/>
      <sz val="10"/>
      <color indexed="18"/>
      <name val="MS Sans Serif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5" xfId="0" applyNumberForma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5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5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15" applyAlignment="1">
      <alignment/>
    </xf>
    <xf numFmtId="0" fontId="13" fillId="0" borderId="0" xfId="15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Fill="1" applyBorder="1" applyAlignment="1" quotePrefix="1">
      <alignment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0" fontId="0" fillId="0" borderId="0" xfId="0" applyNumberForma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3" fillId="0" borderId="0" xfId="0" applyFont="1" applyAlignment="1" quotePrefix="1">
      <alignment horizontal="center"/>
    </xf>
    <xf numFmtId="0" fontId="25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 quotePrefix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3" xfId="0" applyFont="1" applyBorder="1" applyAlignment="1">
      <alignment/>
    </xf>
    <xf numFmtId="0" fontId="33" fillId="0" borderId="3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3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iano.veracini@inwind.it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.71093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</cols>
  <sheetData>
    <row r="2" spans="1:15" ht="15.75">
      <c r="A2" s="1"/>
      <c r="B2" s="1"/>
      <c r="C2" s="1"/>
      <c r="D2" s="1"/>
      <c r="E2" s="2" t="s">
        <v>21</v>
      </c>
      <c r="F2" s="1"/>
      <c r="G2" s="1"/>
      <c r="H2" s="1"/>
      <c r="I2" s="1"/>
      <c r="J2" s="1"/>
      <c r="K2" s="1"/>
      <c r="L2" s="1"/>
      <c r="M2" s="1"/>
      <c r="N2" s="1"/>
      <c r="O2" s="1"/>
    </row>
    <row r="4" ht="18">
      <c r="A4" s="2" t="s">
        <v>84</v>
      </c>
    </row>
    <row r="6" spans="1:7" ht="13.5" thickBot="1">
      <c r="A6" s="52" t="s">
        <v>0</v>
      </c>
      <c r="B6" s="48"/>
      <c r="C6" s="52" t="s">
        <v>1</v>
      </c>
      <c r="D6" s="48"/>
      <c r="E6" s="52" t="s">
        <v>2</v>
      </c>
      <c r="F6" s="48"/>
      <c r="G6" s="52" t="s">
        <v>3</v>
      </c>
    </row>
    <row r="7" spans="1:7" ht="14.25" thickBot="1" thickTop="1">
      <c r="A7" s="3">
        <v>1</v>
      </c>
      <c r="B7" t="s">
        <v>6</v>
      </c>
      <c r="C7" s="3">
        <v>0</v>
      </c>
      <c r="D7" t="s">
        <v>6</v>
      </c>
      <c r="E7" s="3">
        <v>0</v>
      </c>
      <c r="F7" s="4" t="s">
        <v>6</v>
      </c>
      <c r="G7" s="3">
        <v>-1</v>
      </c>
    </row>
    <row r="8" ht="13.5" thickTop="1"/>
    <row r="9" ht="12.75">
      <c r="A9" s="121" t="s">
        <v>83</v>
      </c>
    </row>
    <row r="10" spans="1:5" ht="13.5" thickBot="1">
      <c r="A10" s="16"/>
      <c r="B10" s="5"/>
      <c r="C10" s="117" t="s">
        <v>7</v>
      </c>
      <c r="E10" s="117" t="s">
        <v>31</v>
      </c>
    </row>
    <row r="11" spans="1:5" ht="14.25" thickBot="1" thickTop="1">
      <c r="A11" s="116" t="s">
        <v>13</v>
      </c>
      <c r="B11" s="117" t="s">
        <v>9</v>
      </c>
      <c r="C11" s="119">
        <f>'Equazione di 3°'!K139</f>
        <v>1</v>
      </c>
      <c r="D11" s="118" t="s">
        <v>6</v>
      </c>
      <c r="E11" s="120">
        <f>'Equazione di 3°'!M139</f>
        <v>0</v>
      </c>
    </row>
    <row r="12" spans="1:3" ht="14.25" thickBot="1" thickTop="1">
      <c r="A12" s="5"/>
      <c r="B12" s="5"/>
      <c r="C12" s="5"/>
    </row>
    <row r="13" spans="1:5" ht="14.25" thickBot="1" thickTop="1">
      <c r="A13" s="116" t="s">
        <v>14</v>
      </c>
      <c r="B13" s="117" t="s">
        <v>9</v>
      </c>
      <c r="C13" s="119">
        <f>'Equazione di 3°'!K141</f>
        <v>-0.5</v>
      </c>
      <c r="D13" s="118" t="s">
        <v>6</v>
      </c>
      <c r="E13" s="120">
        <f>'Equazione di 3°'!M141</f>
        <v>-0.8660254037844386</v>
      </c>
    </row>
    <row r="14" spans="1:3" ht="14.25" thickBot="1" thickTop="1">
      <c r="A14" s="5"/>
      <c r="B14" s="5"/>
      <c r="C14" s="5"/>
    </row>
    <row r="15" spans="1:5" ht="14.25" thickBot="1" thickTop="1">
      <c r="A15" s="116" t="s">
        <v>15</v>
      </c>
      <c r="B15" s="117" t="s">
        <v>9</v>
      </c>
      <c r="C15" s="119">
        <f>'Equazione di 3°'!K143</f>
        <v>-0.5</v>
      </c>
      <c r="D15" s="118" t="s">
        <v>6</v>
      </c>
      <c r="E15" s="120">
        <f>'Equazione di 3°'!M143</f>
        <v>0.8660254037844386</v>
      </c>
    </row>
    <row r="16" ht="13.5" thickTop="1"/>
    <row r="17" ht="18">
      <c r="A17" s="49" t="s">
        <v>85</v>
      </c>
    </row>
    <row r="18" ht="12.75" customHeight="1">
      <c r="A18" s="49"/>
    </row>
    <row r="19" ht="12.75" customHeight="1">
      <c r="A19" s="50" t="s">
        <v>184</v>
      </c>
    </row>
    <row r="20" ht="12.75" customHeight="1">
      <c r="A20" s="49"/>
    </row>
    <row r="21" spans="1:13" ht="16.5" customHeight="1">
      <c r="A21" s="11" t="s">
        <v>114</v>
      </c>
      <c r="M21" s="51" t="s">
        <v>86</v>
      </c>
    </row>
    <row r="22" spans="1:13" ht="12.75" customHeight="1">
      <c r="A22" s="11"/>
      <c r="M22" s="51"/>
    </row>
    <row r="23" spans="1:13" ht="12.75">
      <c r="A23" t="s">
        <v>316</v>
      </c>
      <c r="M23" s="51" t="s">
        <v>87</v>
      </c>
    </row>
    <row r="25" ht="12.75">
      <c r="A25" t="s">
        <v>88</v>
      </c>
    </row>
    <row r="27" spans="1:13" ht="14.25">
      <c r="A27" s="47" t="s">
        <v>115</v>
      </c>
      <c r="M27" s="51" t="s">
        <v>89</v>
      </c>
    </row>
    <row r="28" ht="12.75">
      <c r="A28" s="47"/>
    </row>
    <row r="29" ht="12.75">
      <c r="A29" s="50" t="s">
        <v>90</v>
      </c>
    </row>
    <row r="30" spans="1:7" ht="12.75">
      <c r="A30" s="47"/>
      <c r="E30" s="50"/>
      <c r="G30" s="52"/>
    </row>
    <row r="31" spans="1:7" ht="13.5" thickBot="1">
      <c r="A31" s="51" t="s">
        <v>91</v>
      </c>
      <c r="C31" s="52" t="s">
        <v>116</v>
      </c>
      <c r="G31" s="52"/>
    </row>
    <row r="32" ht="12.75">
      <c r="C32" s="53" t="s">
        <v>117</v>
      </c>
    </row>
    <row r="34" spans="1:6" ht="15" thickBot="1">
      <c r="A34" s="47" t="s">
        <v>122</v>
      </c>
      <c r="B34" s="50"/>
      <c r="C34" s="54" t="s">
        <v>118</v>
      </c>
      <c r="D34" s="56"/>
      <c r="E34" s="56"/>
      <c r="F34" s="55"/>
    </row>
    <row r="35" spans="1:6" ht="14.25">
      <c r="A35" s="50"/>
      <c r="B35" s="50"/>
      <c r="C35" s="53" t="s">
        <v>119</v>
      </c>
      <c r="D35" s="56"/>
      <c r="E35" s="56"/>
      <c r="F35" s="55"/>
    </row>
    <row r="37" spans="1:10" ht="15" thickBot="1">
      <c r="A37" s="47" t="s">
        <v>123</v>
      </c>
      <c r="C37" s="123" t="s">
        <v>120</v>
      </c>
      <c r="D37" s="123"/>
      <c r="E37" s="123"/>
      <c r="F37" s="55"/>
      <c r="G37" s="55"/>
      <c r="H37" s="55"/>
      <c r="I37" s="59"/>
      <c r="J37" s="55"/>
    </row>
    <row r="38" spans="3:10" ht="14.25">
      <c r="C38" s="124" t="s">
        <v>121</v>
      </c>
      <c r="D38" s="124"/>
      <c r="E38" s="124"/>
      <c r="F38" s="56"/>
      <c r="G38" s="56"/>
      <c r="H38" s="56"/>
      <c r="I38" s="56"/>
      <c r="J38" s="56"/>
    </row>
    <row r="40" spans="1:13" ht="12.75">
      <c r="A40" t="s">
        <v>92</v>
      </c>
      <c r="M40" s="51" t="s">
        <v>93</v>
      </c>
    </row>
    <row r="42" ht="14.25">
      <c r="A42" t="s">
        <v>94</v>
      </c>
    </row>
    <row r="44" ht="14.25">
      <c r="A44" t="s">
        <v>317</v>
      </c>
    </row>
    <row r="46" ht="14.25">
      <c r="A46" t="s">
        <v>95</v>
      </c>
    </row>
    <row r="48" ht="14.25">
      <c r="A48" t="s">
        <v>332</v>
      </c>
    </row>
    <row r="50" spans="1:13" ht="14.25">
      <c r="A50" t="s">
        <v>185</v>
      </c>
      <c r="M50" s="51" t="s">
        <v>96</v>
      </c>
    </row>
    <row r="52" ht="14.25">
      <c r="A52" t="s">
        <v>124</v>
      </c>
    </row>
    <row r="53" spans="1:13" ht="12.75">
      <c r="A53" t="s">
        <v>125</v>
      </c>
      <c r="M53" s="51" t="s">
        <v>97</v>
      </c>
    </row>
    <row r="54" spans="1:13" ht="14.25">
      <c r="A54" s="50" t="s">
        <v>126</v>
      </c>
      <c r="M54" s="51" t="s">
        <v>98</v>
      </c>
    </row>
    <row r="56" spans="1:13" ht="12.75">
      <c r="A56" t="s">
        <v>127</v>
      </c>
      <c r="M56" s="51" t="s">
        <v>99</v>
      </c>
    </row>
    <row r="57" spans="1:13" ht="14.25">
      <c r="A57" s="47" t="s">
        <v>128</v>
      </c>
      <c r="M57" s="51" t="s">
        <v>100</v>
      </c>
    </row>
    <row r="58" spans="1:13" ht="12.75">
      <c r="A58" s="47"/>
      <c r="M58" s="51"/>
    </row>
    <row r="59" spans="1:13" ht="14.25">
      <c r="A59" s="50" t="s">
        <v>333</v>
      </c>
      <c r="M59" s="51"/>
    </row>
    <row r="60" spans="1:13" ht="12.75">
      <c r="A60" s="47"/>
      <c r="M60" s="51"/>
    </row>
    <row r="61" ht="14.25">
      <c r="A61" t="s">
        <v>335</v>
      </c>
    </row>
    <row r="63" ht="12.75">
      <c r="A63" t="s">
        <v>336</v>
      </c>
    </row>
    <row r="65" ht="14.25">
      <c r="A65" t="s">
        <v>129</v>
      </c>
    </row>
    <row r="68" ht="12.75">
      <c r="A68" t="s">
        <v>101</v>
      </c>
    </row>
    <row r="72" ht="14.25">
      <c r="A72" t="s">
        <v>102</v>
      </c>
    </row>
    <row r="75" ht="12.75">
      <c r="A75" t="s">
        <v>103</v>
      </c>
    </row>
    <row r="79" ht="12.75">
      <c r="A79" t="s">
        <v>104</v>
      </c>
    </row>
    <row r="82" ht="12.75">
      <c r="A82" t="s">
        <v>105</v>
      </c>
    </row>
    <row r="86" ht="12.75">
      <c r="A86" t="s">
        <v>318</v>
      </c>
    </row>
    <row r="88" ht="12.75">
      <c r="A88" t="s">
        <v>325</v>
      </c>
    </row>
    <row r="90" ht="12.75">
      <c r="A90" t="s">
        <v>324</v>
      </c>
    </row>
    <row r="92" ht="12.75">
      <c r="A92" t="s">
        <v>334</v>
      </c>
    </row>
    <row r="93" ht="12.75">
      <c r="A93" t="s">
        <v>337</v>
      </c>
    </row>
    <row r="95" ht="12.75">
      <c r="A95" s="47" t="s">
        <v>108</v>
      </c>
    </row>
    <row r="96" ht="12.75">
      <c r="A96" t="s">
        <v>109</v>
      </c>
    </row>
    <row r="98" ht="14.25">
      <c r="A98" s="47" t="s">
        <v>130</v>
      </c>
    </row>
    <row r="100" ht="14.25">
      <c r="A100" t="s">
        <v>319</v>
      </c>
    </row>
    <row r="102" ht="12.75">
      <c r="A102" t="s">
        <v>110</v>
      </c>
    </row>
    <row r="104" ht="12.75">
      <c r="A104" t="s">
        <v>131</v>
      </c>
    </row>
    <row r="105" ht="12.75">
      <c r="A105" s="41" t="s">
        <v>132</v>
      </c>
    </row>
    <row r="106" ht="12.75">
      <c r="A106" s="41" t="s">
        <v>133</v>
      </c>
    </row>
    <row r="107" ht="12.75">
      <c r="A107" s="41" t="s">
        <v>134</v>
      </c>
    </row>
    <row r="109" ht="12.75">
      <c r="A109" t="s">
        <v>111</v>
      </c>
    </row>
    <row r="110" ht="12.75">
      <c r="A110" t="s">
        <v>112</v>
      </c>
    </row>
    <row r="112" spans="3:5" ht="13.5" thickBot="1">
      <c r="C112" s="5" t="s">
        <v>7</v>
      </c>
      <c r="E112" s="5" t="s">
        <v>31</v>
      </c>
    </row>
    <row r="113" spans="1:5" ht="14.25" thickBot="1" thickTop="1">
      <c r="A113" s="48" t="s">
        <v>13</v>
      </c>
      <c r="B113" t="s">
        <v>9</v>
      </c>
      <c r="C113" s="122">
        <v>1.5189803118806549</v>
      </c>
      <c r="D113" t="s">
        <v>6</v>
      </c>
      <c r="E113" s="122">
        <v>0</v>
      </c>
    </row>
    <row r="114" ht="14.25" thickBot="1" thickTop="1"/>
    <row r="115" spans="1:5" ht="14.25" thickBot="1" thickTop="1">
      <c r="A115" s="48" t="s">
        <v>14</v>
      </c>
      <c r="B115" t="s">
        <v>9</v>
      </c>
      <c r="C115" s="122">
        <v>-0.7594901559403274</v>
      </c>
      <c r="D115" t="s">
        <v>6</v>
      </c>
      <c r="E115" s="122">
        <v>-1.2167480802987884</v>
      </c>
    </row>
    <row r="116" ht="14.25" thickBot="1" thickTop="1"/>
    <row r="117" spans="1:5" ht="14.25" thickBot="1" thickTop="1">
      <c r="A117" s="48" t="s">
        <v>15</v>
      </c>
      <c r="B117" t="s">
        <v>9</v>
      </c>
      <c r="C117" s="122">
        <v>-0.7594901559403274</v>
      </c>
      <c r="D117" t="s">
        <v>6</v>
      </c>
      <c r="E117" s="122">
        <v>1.2167480802987884</v>
      </c>
    </row>
    <row r="118" ht="13.5" thickTop="1"/>
    <row r="119" ht="12.75">
      <c r="A119" t="s">
        <v>113</v>
      </c>
    </row>
    <row r="121" ht="12.75">
      <c r="A121" t="s">
        <v>135</v>
      </c>
    </row>
    <row r="122" ht="12.75">
      <c r="A122" t="s">
        <v>321</v>
      </c>
    </row>
    <row r="123" ht="12.75">
      <c r="A123" t="s">
        <v>322</v>
      </c>
    </row>
    <row r="125" ht="12.75">
      <c r="A125" t="s">
        <v>323</v>
      </c>
    </row>
    <row r="128" ht="12.75">
      <c r="A128" t="s">
        <v>136</v>
      </c>
    </row>
    <row r="129" ht="12.75">
      <c r="A129" t="s">
        <v>137</v>
      </c>
    </row>
    <row r="131" ht="12.75">
      <c r="A131" t="s">
        <v>320</v>
      </c>
    </row>
    <row r="133" spans="1:12" ht="12.75">
      <c r="A133" t="s">
        <v>106</v>
      </c>
      <c r="L133" s="57"/>
    </row>
    <row r="135" ht="15">
      <c r="E135" s="58" t="s">
        <v>107</v>
      </c>
    </row>
  </sheetData>
  <mergeCells count="2">
    <mergeCell ref="C37:E37"/>
    <mergeCell ref="C38:E38"/>
  </mergeCells>
  <hyperlinks>
    <hyperlink ref="E135" r:id="rId1" display="veriano.veracini@inwind.it"/>
  </hyperlinks>
  <printOptions/>
  <pageMargins left="0.75" right="0.75" top="1" bottom="1" header="0.5" footer="0.5"/>
  <pageSetup orientation="portrait" paperSize="9"/>
  <legacyDrawing r:id="rId6"/>
  <oleObjects>
    <oleObject progId="Equation.3" shapeId="262169" r:id="rId2"/>
    <oleObject progId="Equation.3" shapeId="262170" r:id="rId3"/>
    <oleObject progId="Equation.3" shapeId="262171" r:id="rId4"/>
    <oleObject progId="Equation.3" shapeId="7026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377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.7109375" style="0" customWidth="1"/>
    <col min="3" max="3" width="11.851562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421875" style="0" customWidth="1"/>
    <col min="8" max="8" width="1.7109375" style="0" customWidth="1"/>
    <col min="9" max="9" width="14.00390625" style="0" customWidth="1"/>
    <col min="10" max="10" width="1.7109375" style="0" customWidth="1"/>
    <col min="11" max="11" width="12.28125" style="0" customWidth="1"/>
    <col min="12" max="12" width="1.7109375" style="0" customWidth="1"/>
    <col min="13" max="13" width="12.00390625" style="0" customWidth="1"/>
    <col min="14" max="14" width="1.7109375" style="0" customWidth="1"/>
    <col min="15" max="15" width="14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2" t="s">
        <v>21</v>
      </c>
      <c r="F2" s="1"/>
      <c r="G2" s="1"/>
      <c r="H2" s="1"/>
      <c r="I2" s="1"/>
      <c r="J2" s="1"/>
      <c r="K2" s="1"/>
      <c r="L2" s="1"/>
      <c r="M2" s="1"/>
      <c r="N2" s="1"/>
      <c r="O2" s="1"/>
    </row>
    <row r="4" ht="18">
      <c r="A4" s="2" t="s">
        <v>160</v>
      </c>
    </row>
    <row r="6" spans="1:7" ht="12.75">
      <c r="A6" t="s">
        <v>0</v>
      </c>
      <c r="C6" t="s">
        <v>1</v>
      </c>
      <c r="E6" t="s">
        <v>2</v>
      </c>
      <c r="G6" t="s">
        <v>3</v>
      </c>
    </row>
    <row r="7" ht="13.5" thickBot="1"/>
    <row r="8" spans="1:15" ht="14.25" thickBot="1" thickTop="1">
      <c r="A8" s="3">
        <f>Riepilogo!A7</f>
        <v>1</v>
      </c>
      <c r="B8" t="s">
        <v>6</v>
      </c>
      <c r="C8" s="3">
        <f>Riepilogo!C7</f>
        <v>0</v>
      </c>
      <c r="D8" t="s">
        <v>6</v>
      </c>
      <c r="E8" s="3">
        <f>Riepilogo!E7</f>
        <v>0</v>
      </c>
      <c r="F8" s="4" t="s">
        <v>6</v>
      </c>
      <c r="G8" s="3">
        <f>Riepilogo!G7</f>
        <v>-1</v>
      </c>
      <c r="O8" s="113" t="s">
        <v>86</v>
      </c>
    </row>
    <row r="9" ht="13.5" thickTop="1"/>
    <row r="10" ht="12.75">
      <c r="A10" t="s">
        <v>22</v>
      </c>
    </row>
    <row r="12" ht="18">
      <c r="A12" s="2" t="s">
        <v>161</v>
      </c>
    </row>
    <row r="13" ht="16.5" thickBot="1">
      <c r="A13" s="2"/>
    </row>
    <row r="14" spans="1:15" ht="14.25" thickBot="1" thickTop="1">
      <c r="A14" s="5" t="s">
        <v>23</v>
      </c>
      <c r="I14" t="s">
        <v>24</v>
      </c>
      <c r="K14" s="6">
        <f>IF(A8=0,"Inserire il coeff. a",C8/(3*A8))</f>
        <v>0</v>
      </c>
      <c r="O14" s="113" t="s">
        <v>87</v>
      </c>
    </row>
    <row r="15" spans="1:13" ht="13.5" thickTop="1">
      <c r="A15" s="5"/>
      <c r="M15" s="1"/>
    </row>
    <row r="16" spans="1:13" ht="14.25">
      <c r="A16" t="s">
        <v>4</v>
      </c>
      <c r="C16" t="s">
        <v>5</v>
      </c>
      <c r="G16" t="s">
        <v>162</v>
      </c>
      <c r="M16" s="1"/>
    </row>
    <row r="17" ht="12.75" customHeight="1" thickBot="1">
      <c r="M17" s="1"/>
    </row>
    <row r="18" spans="1:15" ht="12.75" customHeight="1" thickBot="1" thickTop="1">
      <c r="A18" s="7">
        <f>IF(A8=0,"Inserire il coeff. a",(3*A8*E8-C8*C8)/(3*A8*A8))</f>
        <v>0</v>
      </c>
      <c r="C18" s="7">
        <f>IF(A8=0,"Inserire il coeff. a",((2*C8*C8*C8)-(9*A8*C8*E8)+(27*A8*A8*G8))/(27*A8*A8*A8))</f>
        <v>-1</v>
      </c>
      <c r="G18" s="6">
        <f>IF(A8=0,"Inserire il coeff. a",(C18*C18/4)+(A18*A18*A18/27))</f>
        <v>0.25</v>
      </c>
      <c r="M18" s="1"/>
      <c r="O18" s="113" t="s">
        <v>89</v>
      </c>
    </row>
    <row r="19" spans="1:13" ht="12.75" customHeight="1" thickTop="1">
      <c r="A19" s="1"/>
      <c r="C19" s="1"/>
      <c r="G19" s="1"/>
      <c r="M19" s="1"/>
    </row>
    <row r="20" spans="1:13" ht="14.25" customHeight="1">
      <c r="A20" s="50" t="s">
        <v>164</v>
      </c>
      <c r="C20" s="1"/>
      <c r="G20" s="1"/>
      <c r="M20" s="1"/>
    </row>
    <row r="21" spans="1:13" ht="12.75" customHeight="1">
      <c r="A21" s="50" t="s">
        <v>163</v>
      </c>
      <c r="C21" s="1"/>
      <c r="G21" s="1"/>
      <c r="M21" s="1"/>
    </row>
    <row r="22" spans="1:13" ht="12.75" customHeight="1">
      <c r="A22" s="1"/>
      <c r="C22" s="1"/>
      <c r="M22" s="1"/>
    </row>
    <row r="23" ht="19.5" customHeight="1">
      <c r="G23" s="22" t="s">
        <v>83</v>
      </c>
    </row>
    <row r="24" ht="12.75" customHeight="1">
      <c r="C24" s="23"/>
    </row>
    <row r="25" spans="1:15" ht="14.25" customHeight="1">
      <c r="A25" s="82" t="s">
        <v>25</v>
      </c>
      <c r="B25" s="65"/>
      <c r="C25" s="65"/>
      <c r="D25" s="65"/>
      <c r="E25" s="65"/>
      <c r="F25" s="65"/>
      <c r="G25" s="64"/>
      <c r="H25" s="65"/>
      <c r="I25" s="65"/>
      <c r="J25" s="65"/>
      <c r="K25" s="65"/>
      <c r="L25" s="65"/>
      <c r="M25" s="65"/>
      <c r="N25" s="65"/>
      <c r="O25" s="65"/>
    </row>
    <row r="26" spans="1:15" ht="12.75" customHeight="1" thickBot="1">
      <c r="A26" s="64"/>
      <c r="B26" s="65"/>
      <c r="C26" s="65"/>
      <c r="D26" s="65"/>
      <c r="E26" s="65"/>
      <c r="F26" s="65"/>
      <c r="G26" s="83" t="s">
        <v>7</v>
      </c>
      <c r="H26" s="65"/>
      <c r="I26" s="65"/>
      <c r="J26" s="65"/>
      <c r="K26" s="65"/>
      <c r="L26" s="65"/>
      <c r="M26" s="65"/>
      <c r="N26" s="65"/>
      <c r="O26" s="65"/>
    </row>
    <row r="27" spans="1:15" ht="17.25" thickBot="1" thickTop="1">
      <c r="A27" s="81" t="s">
        <v>26</v>
      </c>
      <c r="B27" s="65"/>
      <c r="C27" s="40"/>
      <c r="D27" s="65"/>
      <c r="E27" s="65"/>
      <c r="F27" s="65" t="s">
        <v>9</v>
      </c>
      <c r="G27" s="66">
        <f>IF(G18&gt;=0,-C18/2+SQRT(C18*C18/4+A18*A18*A18/27),"")</f>
        <v>1</v>
      </c>
      <c r="H27" s="65"/>
      <c r="I27" s="84" t="s">
        <v>165</v>
      </c>
      <c r="J27" s="65"/>
      <c r="K27" s="65"/>
      <c r="L27" s="65"/>
      <c r="M27" s="85"/>
      <c r="N27" s="65"/>
      <c r="O27" s="113" t="s">
        <v>93</v>
      </c>
    </row>
    <row r="28" spans="1:15" ht="14.25" thickBot="1" thickTop="1">
      <c r="A28" s="40"/>
      <c r="B28" s="65"/>
      <c r="C28" s="40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7.25" thickBot="1" thickTop="1">
      <c r="A29" s="81" t="s">
        <v>27</v>
      </c>
      <c r="B29" s="65"/>
      <c r="C29" s="40"/>
      <c r="D29" s="65"/>
      <c r="E29" s="65"/>
      <c r="F29" s="65" t="s">
        <v>9</v>
      </c>
      <c r="G29" s="66">
        <f>IF(G18&gt;=0,-C18/2-SQRT(C18*C18/4+A18*A18*A18/27),"")</f>
        <v>0</v>
      </c>
      <c r="H29" s="65"/>
      <c r="I29" s="84" t="s">
        <v>166</v>
      </c>
      <c r="J29" s="65"/>
      <c r="K29" s="65"/>
      <c r="L29" s="65"/>
      <c r="M29" s="67"/>
      <c r="N29" s="65"/>
      <c r="O29" s="113" t="s">
        <v>96</v>
      </c>
    </row>
    <row r="30" spans="1:15" ht="13.5" thickTop="1">
      <c r="A30" s="81"/>
      <c r="B30" s="65"/>
      <c r="C30" s="40"/>
      <c r="D30" s="65"/>
      <c r="E30" s="65"/>
      <c r="F30" s="65"/>
      <c r="G30" s="111"/>
      <c r="H30" s="65"/>
      <c r="I30" s="84"/>
      <c r="J30" s="65"/>
      <c r="K30" s="65"/>
      <c r="L30" s="65"/>
      <c r="M30" s="67"/>
      <c r="N30" s="65"/>
      <c r="O30" s="65"/>
    </row>
    <row r="31" spans="1:15" ht="13.5" thickBot="1">
      <c r="A31" s="112" t="s">
        <v>7</v>
      </c>
      <c r="C31" s="112" t="s">
        <v>31</v>
      </c>
      <c r="G31" s="32"/>
      <c r="I31" s="112" t="s">
        <v>7</v>
      </c>
      <c r="K31" s="112" t="s">
        <v>31</v>
      </c>
      <c r="N31" s="65"/>
      <c r="O31" s="65"/>
    </row>
    <row r="32" spans="1:15" ht="14.25" thickBot="1" thickTop="1">
      <c r="A32" s="10">
        <f>POWER(G27,1/3)</f>
        <v>1</v>
      </c>
      <c r="B32" s="112" t="s">
        <v>6</v>
      </c>
      <c r="C32" s="10">
        <v>0</v>
      </c>
      <c r="D32" s="112" t="s">
        <v>9</v>
      </c>
      <c r="E32" s="112" t="s">
        <v>29</v>
      </c>
      <c r="G32" s="32"/>
      <c r="I32" s="10">
        <f>POWER(G29,1/3)</f>
        <v>0</v>
      </c>
      <c r="J32" s="112" t="s">
        <v>6</v>
      </c>
      <c r="K32" s="10">
        <v>0</v>
      </c>
      <c r="L32" s="112" t="s">
        <v>9</v>
      </c>
      <c r="M32" s="112" t="s">
        <v>30</v>
      </c>
      <c r="N32" s="65"/>
      <c r="O32" s="113" t="s">
        <v>97</v>
      </c>
    </row>
    <row r="33" spans="1:15" ht="14.25" thickBot="1" thickTop="1">
      <c r="A33" s="26"/>
      <c r="G33" s="32"/>
      <c r="I33" s="33"/>
      <c r="N33" s="65"/>
      <c r="O33" s="65"/>
    </row>
    <row r="34" spans="1:15" ht="14.25" thickBot="1" thickTop="1">
      <c r="A34" s="10">
        <f>-POWER(G27,1/3)/2</f>
        <v>-0.5</v>
      </c>
      <c r="B34" s="112" t="s">
        <v>6</v>
      </c>
      <c r="C34" s="10">
        <f>-SQRT(3)/2*POWER(G27,1/3)</f>
        <v>-0.8660254037844386</v>
      </c>
      <c r="D34" s="112" t="s">
        <v>9</v>
      </c>
      <c r="E34" s="112" t="s">
        <v>34</v>
      </c>
      <c r="G34" s="32"/>
      <c r="I34" s="10">
        <f>-POWER(G29,1/3)/2</f>
        <v>0</v>
      </c>
      <c r="J34" s="112" t="s">
        <v>6</v>
      </c>
      <c r="K34" s="10">
        <f>SQRT(3)/2*POWER(G29,1/3)</f>
        <v>0</v>
      </c>
      <c r="L34" s="112" t="s">
        <v>9</v>
      </c>
      <c r="M34" s="112" t="s">
        <v>35</v>
      </c>
      <c r="N34" s="65"/>
      <c r="O34" s="113" t="s">
        <v>98</v>
      </c>
    </row>
    <row r="35" spans="1:15" ht="14.25" thickBot="1" thickTop="1">
      <c r="A35" s="26"/>
      <c r="G35" s="32"/>
      <c r="I35" s="33"/>
      <c r="N35" s="65"/>
      <c r="O35" s="65"/>
    </row>
    <row r="36" spans="1:15" ht="14.25" thickBot="1" thickTop="1">
      <c r="A36" s="10">
        <f>-POWER(G27,1/3)/2</f>
        <v>-0.5</v>
      </c>
      <c r="B36" s="112" t="s">
        <v>6</v>
      </c>
      <c r="C36" s="10">
        <f>SQRT(3)/2*POWER(G27,1/3)</f>
        <v>0.8660254037844386</v>
      </c>
      <c r="D36" s="112" t="s">
        <v>9</v>
      </c>
      <c r="E36" s="112" t="s">
        <v>39</v>
      </c>
      <c r="I36" s="10">
        <f>-POWER(G29,1/3)/2</f>
        <v>0</v>
      </c>
      <c r="J36" s="112" t="s">
        <v>6</v>
      </c>
      <c r="K36" s="10">
        <f>-SQRT(3)/2*POWER(G29,1/3)</f>
        <v>0</v>
      </c>
      <c r="L36" s="112" t="s">
        <v>9</v>
      </c>
      <c r="M36" s="112" t="s">
        <v>40</v>
      </c>
      <c r="N36" s="65"/>
      <c r="O36" s="113" t="s">
        <v>99</v>
      </c>
    </row>
    <row r="37" spans="1:15" ht="13.5" thickTop="1">
      <c r="A37" s="14"/>
      <c r="C37" s="14"/>
      <c r="I37" s="14"/>
      <c r="K37" s="14"/>
      <c r="N37" s="65"/>
      <c r="O37" s="65"/>
    </row>
    <row r="38" spans="1:15" ht="12.75" customHeight="1">
      <c r="A38" s="68"/>
      <c r="B38" s="65"/>
      <c r="C38" s="65"/>
      <c r="D38" s="65"/>
      <c r="E38" s="65"/>
      <c r="F38" s="65"/>
      <c r="G38" s="69" t="s">
        <v>28</v>
      </c>
      <c r="H38" s="65"/>
      <c r="I38" s="65"/>
      <c r="J38" s="65"/>
      <c r="K38" s="65"/>
      <c r="L38" s="65"/>
      <c r="M38" s="65"/>
      <c r="N38" s="65"/>
      <c r="O38" s="65"/>
    </row>
    <row r="39" spans="1:21" ht="12.75" customHeight="1">
      <c r="A39" s="86" t="s">
        <v>29</v>
      </c>
      <c r="B39" s="70"/>
      <c r="C39" s="70"/>
      <c r="D39" s="70"/>
      <c r="E39" s="70"/>
      <c r="F39" s="70"/>
      <c r="G39" s="70"/>
      <c r="H39" s="70"/>
      <c r="I39" s="86" t="s">
        <v>30</v>
      </c>
      <c r="J39" s="70"/>
      <c r="K39" s="70"/>
      <c r="L39" s="70"/>
      <c r="M39" s="70"/>
      <c r="N39" s="70"/>
      <c r="O39" s="70"/>
      <c r="P39" s="5"/>
      <c r="Q39" s="5"/>
      <c r="R39" s="5"/>
      <c r="S39" s="5"/>
      <c r="T39" s="5"/>
      <c r="U39" s="5"/>
    </row>
    <row r="40" spans="1:21" ht="12.75" customHeight="1" thickBot="1">
      <c r="A40" s="86" t="s">
        <v>7</v>
      </c>
      <c r="B40" s="70"/>
      <c r="C40" s="87" t="s">
        <v>31</v>
      </c>
      <c r="D40" s="70"/>
      <c r="E40" s="71"/>
      <c r="F40" s="70"/>
      <c r="G40" s="70"/>
      <c r="H40" s="70"/>
      <c r="I40" s="86" t="s">
        <v>7</v>
      </c>
      <c r="J40" s="70"/>
      <c r="K40" s="87" t="s">
        <v>31</v>
      </c>
      <c r="L40" s="65"/>
      <c r="M40" s="71"/>
      <c r="N40" s="70"/>
      <c r="O40" s="70"/>
      <c r="P40" s="5"/>
      <c r="Q40" s="5"/>
      <c r="R40" s="5"/>
      <c r="S40" s="5"/>
      <c r="T40" s="5"/>
      <c r="U40" s="5"/>
    </row>
    <row r="41" spans="1:21" ht="12.75" customHeight="1" thickBot="1" thickTop="1">
      <c r="A41" s="72">
        <f>IF(G18&gt;=0,A32,)</f>
        <v>1</v>
      </c>
      <c r="B41" s="88" t="s">
        <v>6</v>
      </c>
      <c r="C41" s="72">
        <f>IF(G18&gt;=0,C32,)</f>
        <v>0</v>
      </c>
      <c r="D41" s="70"/>
      <c r="E41" s="71"/>
      <c r="F41" s="70"/>
      <c r="G41" s="70"/>
      <c r="H41" s="70"/>
      <c r="I41" s="72">
        <f>IF(G18&gt;=0,I32,)</f>
        <v>0</v>
      </c>
      <c r="J41" s="89" t="s">
        <v>6</v>
      </c>
      <c r="K41" s="72">
        <f>IF(G18&gt;=0,K32,)</f>
        <v>0</v>
      </c>
      <c r="L41" s="65"/>
      <c r="M41" s="71"/>
      <c r="N41" s="70"/>
      <c r="O41" s="113" t="s">
        <v>100</v>
      </c>
      <c r="P41" s="5"/>
      <c r="Q41" s="5"/>
      <c r="R41" s="5"/>
      <c r="S41" s="5"/>
      <c r="T41" s="5"/>
      <c r="U41" s="5"/>
    </row>
    <row r="42" spans="1:21" ht="13.5" thickTop="1">
      <c r="A42" s="71"/>
      <c r="B42" s="70"/>
      <c r="C42" s="71"/>
      <c r="D42" s="70"/>
      <c r="E42" s="71"/>
      <c r="F42" s="70"/>
      <c r="G42" s="70"/>
      <c r="H42" s="70"/>
      <c r="I42" s="71"/>
      <c r="J42" s="65"/>
      <c r="K42" s="71"/>
      <c r="L42" s="65"/>
      <c r="M42" s="71"/>
      <c r="N42" s="70"/>
      <c r="O42" s="70"/>
      <c r="P42" s="5"/>
      <c r="Q42" s="5"/>
      <c r="R42" s="5"/>
      <c r="S42" s="5"/>
      <c r="T42" s="5"/>
      <c r="U42" s="5"/>
    </row>
    <row r="43" spans="1:21" ht="12.75">
      <c r="A43" s="90" t="s">
        <v>81</v>
      </c>
      <c r="B43" s="70"/>
      <c r="C43" s="71"/>
      <c r="D43" s="70"/>
      <c r="E43" s="71"/>
      <c r="F43" s="70"/>
      <c r="G43" s="70"/>
      <c r="H43" s="70"/>
      <c r="I43" s="71"/>
      <c r="J43" s="65"/>
      <c r="K43" s="71"/>
      <c r="L43" s="65"/>
      <c r="M43" s="71"/>
      <c r="N43" s="70"/>
      <c r="O43" s="70"/>
      <c r="P43" s="5"/>
      <c r="Q43" s="5"/>
      <c r="R43" s="5"/>
      <c r="S43" s="5"/>
      <c r="T43" s="5"/>
      <c r="U43" s="5"/>
    </row>
    <row r="44" spans="1:15" s="5" customFormat="1" ht="12.75">
      <c r="A44" s="91" t="s">
        <v>82</v>
      </c>
      <c r="B44" s="70"/>
      <c r="C44" s="74"/>
      <c r="D44" s="70"/>
      <c r="E44" s="71"/>
      <c r="F44" s="70"/>
      <c r="G44" s="70"/>
      <c r="H44" s="70"/>
      <c r="I44" s="71"/>
      <c r="J44" s="65"/>
      <c r="K44" s="71"/>
      <c r="L44" s="65"/>
      <c r="M44" s="71"/>
      <c r="N44" s="70"/>
      <c r="O44" s="70"/>
    </row>
    <row r="45" spans="1:15" s="5" customFormat="1" ht="12.75">
      <c r="A45" s="71"/>
      <c r="B45" s="70"/>
      <c r="C45" s="71"/>
      <c r="D45" s="70"/>
      <c r="E45" s="71"/>
      <c r="F45" s="70"/>
      <c r="G45" s="70"/>
      <c r="H45" s="70"/>
      <c r="I45" s="71"/>
      <c r="J45" s="65"/>
      <c r="K45" s="71"/>
      <c r="L45" s="65"/>
      <c r="M45" s="71"/>
      <c r="N45" s="70"/>
      <c r="O45" s="70"/>
    </row>
    <row r="46" spans="1:15" s="5" customFormat="1" ht="13.5" thickBot="1">
      <c r="A46" s="71"/>
      <c r="B46" s="70"/>
      <c r="C46" s="90" t="s">
        <v>7</v>
      </c>
      <c r="D46" s="70"/>
      <c r="E46" s="92" t="s">
        <v>31</v>
      </c>
      <c r="F46" s="70"/>
      <c r="G46" s="70"/>
      <c r="H46" s="70"/>
      <c r="I46" s="68"/>
      <c r="J46" s="70"/>
      <c r="K46" s="90" t="s">
        <v>7</v>
      </c>
      <c r="L46" s="70"/>
      <c r="M46" s="92" t="s">
        <v>31</v>
      </c>
      <c r="N46" s="70"/>
      <c r="O46" s="70"/>
    </row>
    <row r="47" spans="1:15" s="5" customFormat="1" ht="17.25" thickBot="1" thickTop="1">
      <c r="A47" s="86" t="s">
        <v>152</v>
      </c>
      <c r="B47" s="88" t="s">
        <v>9</v>
      </c>
      <c r="C47" s="72">
        <f>IF(G18&gt;=0,A41*A41*A41-3*A41*C41*C41,"")</f>
        <v>1</v>
      </c>
      <c r="D47" s="88" t="s">
        <v>6</v>
      </c>
      <c r="E47" s="72">
        <f>IF(G18&gt;=0,3*A41*A41*C41-C41*C41*C41,"")</f>
        <v>0</v>
      </c>
      <c r="F47" s="70"/>
      <c r="G47" s="70"/>
      <c r="H47" s="70"/>
      <c r="I47" s="85" t="s">
        <v>153</v>
      </c>
      <c r="J47" s="88" t="s">
        <v>9</v>
      </c>
      <c r="K47" s="72">
        <f>IF(G18&gt;=0,I41*I41*I41-3*I41*K41*K41,"")</f>
        <v>0</v>
      </c>
      <c r="L47" s="89" t="s">
        <v>6</v>
      </c>
      <c r="M47" s="72">
        <f>IF(G18&gt;=0,3*I41*I41*K41-K41*K41*K41,"")</f>
        <v>0</v>
      </c>
      <c r="N47" s="70"/>
      <c r="O47" s="113" t="s">
        <v>186</v>
      </c>
    </row>
    <row r="48" spans="1:15" s="5" customFormat="1" ht="14.25" thickBot="1" thickTop="1">
      <c r="A48" s="68"/>
      <c r="B48" s="70"/>
      <c r="C48" s="71"/>
      <c r="D48" s="70"/>
      <c r="E48" s="65"/>
      <c r="F48" s="70"/>
      <c r="G48" s="70"/>
      <c r="H48" s="70"/>
      <c r="I48" s="68"/>
      <c r="J48" s="70"/>
      <c r="K48" s="71"/>
      <c r="L48" s="65"/>
      <c r="M48" s="70"/>
      <c r="N48" s="70"/>
      <c r="O48" s="70"/>
    </row>
    <row r="49" spans="1:15" s="5" customFormat="1" ht="17.25" thickBot="1" thickTop="1">
      <c r="A49" s="86" t="s">
        <v>32</v>
      </c>
      <c r="B49" s="88" t="s">
        <v>9</v>
      </c>
      <c r="C49" s="75">
        <f>IF(G18&gt;=0,A41*I41-C41*K41,"")</f>
        <v>0</v>
      </c>
      <c r="D49" s="88" t="s">
        <v>6</v>
      </c>
      <c r="E49" s="75">
        <f>IF(G18&gt;=0,A41*K41+C41*I41,"")</f>
        <v>0</v>
      </c>
      <c r="F49" s="70"/>
      <c r="G49" s="70"/>
      <c r="H49" s="70"/>
      <c r="I49" s="86" t="s">
        <v>167</v>
      </c>
      <c r="J49" s="88" t="s">
        <v>9</v>
      </c>
      <c r="K49" s="72">
        <f>IF(G18&gt;=0,C47+K47,"")</f>
        <v>1</v>
      </c>
      <c r="L49" s="89" t="s">
        <v>6</v>
      </c>
      <c r="M49" s="72">
        <f>IF(G18&gt;=0,E47+M47,"")</f>
        <v>0</v>
      </c>
      <c r="N49" s="70"/>
      <c r="O49" s="113" t="s">
        <v>187</v>
      </c>
    </row>
    <row r="50" spans="1:15" s="5" customFormat="1" ht="13.5" thickTop="1">
      <c r="A50" s="68"/>
      <c r="B50" s="70"/>
      <c r="C50" s="71"/>
      <c r="D50" s="70"/>
      <c r="E50" s="76"/>
      <c r="F50" s="70"/>
      <c r="G50" s="70"/>
      <c r="H50" s="70"/>
      <c r="I50" s="68"/>
      <c r="J50" s="70"/>
      <c r="K50" s="71"/>
      <c r="L50" s="65"/>
      <c r="M50" s="70"/>
      <c r="N50" s="70"/>
      <c r="O50" s="70"/>
    </row>
    <row r="51" spans="1:15" s="5" customFormat="1" ht="12.75">
      <c r="A51" s="68"/>
      <c r="B51" s="70"/>
      <c r="C51" s="70"/>
      <c r="D51" s="70"/>
      <c r="E51" s="70"/>
      <c r="F51" s="70"/>
      <c r="G51" s="69" t="s">
        <v>33</v>
      </c>
      <c r="H51" s="70"/>
      <c r="I51" s="70"/>
      <c r="J51" s="65"/>
      <c r="K51" s="65"/>
      <c r="L51" s="70"/>
      <c r="M51" s="70"/>
      <c r="N51" s="70"/>
      <c r="O51" s="70"/>
    </row>
    <row r="52" spans="1:15" s="5" customFormat="1" ht="12.75">
      <c r="A52" s="86" t="s">
        <v>34</v>
      </c>
      <c r="B52" s="70"/>
      <c r="C52" s="70"/>
      <c r="D52" s="70"/>
      <c r="E52" s="70"/>
      <c r="F52" s="70"/>
      <c r="G52" s="70"/>
      <c r="H52" s="70"/>
      <c r="I52" s="86" t="s">
        <v>35</v>
      </c>
      <c r="J52" s="70"/>
      <c r="K52" s="70"/>
      <c r="L52" s="65"/>
      <c r="M52" s="65"/>
      <c r="N52" s="70"/>
      <c r="O52" s="70"/>
    </row>
    <row r="53" spans="1:15" s="5" customFormat="1" ht="13.5" thickBot="1">
      <c r="A53" s="86" t="s">
        <v>7</v>
      </c>
      <c r="B53" s="70"/>
      <c r="C53" s="87" t="s">
        <v>31</v>
      </c>
      <c r="D53" s="70"/>
      <c r="E53" s="70"/>
      <c r="F53" s="70"/>
      <c r="G53" s="70"/>
      <c r="H53" s="70"/>
      <c r="I53" s="86" t="s">
        <v>7</v>
      </c>
      <c r="J53" s="70"/>
      <c r="K53" s="87" t="s">
        <v>31</v>
      </c>
      <c r="L53" s="65"/>
      <c r="M53" s="65"/>
      <c r="N53" s="70"/>
      <c r="O53" s="70"/>
    </row>
    <row r="54" spans="1:15" s="5" customFormat="1" ht="14.25" thickBot="1" thickTop="1">
      <c r="A54" s="72">
        <f>IF(G18&gt;=0,A34,)</f>
        <v>-0.5</v>
      </c>
      <c r="B54" s="88" t="s">
        <v>6</v>
      </c>
      <c r="C54" s="72">
        <f>IF(G18&gt;=0,C34,)</f>
        <v>-0.8660254037844386</v>
      </c>
      <c r="D54" s="70"/>
      <c r="E54" s="70"/>
      <c r="F54" s="70"/>
      <c r="G54" s="70"/>
      <c r="H54" s="70"/>
      <c r="I54" s="72">
        <f>IF(G18&gt;=0,I34,)</f>
        <v>0</v>
      </c>
      <c r="J54" s="88" t="s">
        <v>6</v>
      </c>
      <c r="K54" s="72">
        <f>IF(G18&gt;=0,K34,)</f>
        <v>0</v>
      </c>
      <c r="L54" s="65"/>
      <c r="M54" s="65"/>
      <c r="N54" s="70"/>
      <c r="O54" s="113" t="s">
        <v>188</v>
      </c>
    </row>
    <row r="55" spans="1:15" s="5" customFormat="1" ht="13.5" thickTop="1">
      <c r="A55" s="68"/>
      <c r="B55" s="70"/>
      <c r="C55" s="71"/>
      <c r="D55" s="70"/>
      <c r="E55" s="70"/>
      <c r="F55" s="70"/>
      <c r="G55" s="70"/>
      <c r="H55" s="70"/>
      <c r="I55" s="68"/>
      <c r="J55" s="70"/>
      <c r="K55" s="71"/>
      <c r="L55" s="65"/>
      <c r="M55" s="65"/>
      <c r="N55" s="70"/>
      <c r="O55" s="70"/>
    </row>
    <row r="56" spans="1:15" s="5" customFormat="1" ht="12.75">
      <c r="A56" s="91" t="s">
        <v>36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65"/>
      <c r="M56" s="70"/>
      <c r="N56" s="70"/>
      <c r="O56" s="70"/>
    </row>
    <row r="57" spans="1:15" s="5" customFormat="1" ht="12.75">
      <c r="A57" s="6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65"/>
      <c r="M57" s="70"/>
      <c r="N57" s="70"/>
      <c r="O57" s="70"/>
    </row>
    <row r="58" spans="1:15" s="5" customFormat="1" ht="13.5" thickBot="1">
      <c r="A58" s="68"/>
      <c r="B58" s="70"/>
      <c r="C58" s="90" t="s">
        <v>7</v>
      </c>
      <c r="D58" s="70"/>
      <c r="E58" s="92" t="s">
        <v>31</v>
      </c>
      <c r="F58" s="70"/>
      <c r="G58" s="70"/>
      <c r="H58" s="70"/>
      <c r="I58" s="68"/>
      <c r="J58" s="70"/>
      <c r="K58" s="73" t="s">
        <v>7</v>
      </c>
      <c r="L58" s="70"/>
      <c r="M58" s="71" t="s">
        <v>31</v>
      </c>
      <c r="N58" s="70"/>
      <c r="O58" s="70"/>
    </row>
    <row r="59" spans="1:15" s="5" customFormat="1" ht="17.25" thickBot="1" thickTop="1">
      <c r="A59" s="86" t="s">
        <v>154</v>
      </c>
      <c r="B59" s="88" t="s">
        <v>9</v>
      </c>
      <c r="C59" s="72">
        <f>IF(G18&gt;=0,A54*A54*A54-3*A54*C54*C54,"")</f>
        <v>1</v>
      </c>
      <c r="D59" s="88" t="s">
        <v>6</v>
      </c>
      <c r="E59" s="72">
        <f>IF(G18&gt;=0,3*A54*A54*C54-C54*C54*C54,"")</f>
        <v>-1.1102230246251565E-16</v>
      </c>
      <c r="F59" s="70"/>
      <c r="G59" s="70"/>
      <c r="H59" s="70"/>
      <c r="I59" s="85" t="s">
        <v>155</v>
      </c>
      <c r="J59" s="88" t="s">
        <v>9</v>
      </c>
      <c r="K59" s="72">
        <f>IF(G18&gt;=0,I54*I54*I54-3*I54*K54*K54,"")</f>
        <v>0</v>
      </c>
      <c r="L59" s="89" t="s">
        <v>6</v>
      </c>
      <c r="M59" s="72">
        <f>IF(G18&gt;=0,3*I54*I54*K54-K54*K54*K54,"")</f>
        <v>0</v>
      </c>
      <c r="N59" s="70"/>
      <c r="O59" s="113" t="s">
        <v>189</v>
      </c>
    </row>
    <row r="60" spans="1:15" s="5" customFormat="1" ht="14.25" thickBot="1" thickTop="1">
      <c r="A60" s="68"/>
      <c r="B60" s="70"/>
      <c r="C60" s="77"/>
      <c r="D60" s="70"/>
      <c r="E60" s="70"/>
      <c r="F60" s="70"/>
      <c r="G60" s="70"/>
      <c r="H60" s="70"/>
      <c r="I60" s="68"/>
      <c r="J60" s="70"/>
      <c r="K60" s="77"/>
      <c r="L60" s="65"/>
      <c r="M60" s="65"/>
      <c r="N60" s="70"/>
      <c r="O60" s="70"/>
    </row>
    <row r="61" spans="1:15" s="5" customFormat="1" ht="17.25" thickBot="1" thickTop="1">
      <c r="A61" s="86" t="s">
        <v>37</v>
      </c>
      <c r="B61" s="88" t="s">
        <v>9</v>
      </c>
      <c r="C61" s="75">
        <f>IF(G18&gt;=0,A54*I54-C54*K54,"")</f>
        <v>0</v>
      </c>
      <c r="D61" s="88" t="s">
        <v>6</v>
      </c>
      <c r="E61" s="75">
        <f>IF(G18&gt;=0,A54*K54+C54*I54,"")</f>
        <v>0</v>
      </c>
      <c r="F61" s="70"/>
      <c r="G61" s="70"/>
      <c r="H61" s="70"/>
      <c r="I61" s="86" t="s">
        <v>168</v>
      </c>
      <c r="J61" s="88" t="s">
        <v>9</v>
      </c>
      <c r="K61" s="72">
        <f>IF(G18&gt;=0,C59+K59,"")</f>
        <v>1</v>
      </c>
      <c r="L61" s="89" t="s">
        <v>6</v>
      </c>
      <c r="M61" s="72">
        <f>IF(G18&gt;=0,E59+M59,"")</f>
        <v>-1.1102230246251565E-16</v>
      </c>
      <c r="N61" s="70"/>
      <c r="O61" s="113" t="s">
        <v>190</v>
      </c>
    </row>
    <row r="62" spans="1:15" s="5" customFormat="1" ht="13.5" thickTop="1">
      <c r="A62" s="68"/>
      <c r="B62" s="70"/>
      <c r="C62" s="77"/>
      <c r="D62" s="70"/>
      <c r="E62" s="70"/>
      <c r="F62" s="70"/>
      <c r="G62" s="70"/>
      <c r="H62" s="70"/>
      <c r="I62" s="68"/>
      <c r="J62" s="70"/>
      <c r="K62" s="77"/>
      <c r="L62" s="65"/>
      <c r="M62" s="65"/>
      <c r="N62" s="70"/>
      <c r="O62" s="70"/>
    </row>
    <row r="63" spans="1:15" s="5" customFormat="1" ht="12.75">
      <c r="A63" s="68"/>
      <c r="B63" s="70"/>
      <c r="C63" s="77"/>
      <c r="D63" s="70"/>
      <c r="E63" s="70"/>
      <c r="F63" s="70"/>
      <c r="G63" s="69" t="s">
        <v>38</v>
      </c>
      <c r="H63" s="70"/>
      <c r="I63" s="68"/>
      <c r="J63" s="70"/>
      <c r="K63" s="77"/>
      <c r="L63" s="65"/>
      <c r="M63" s="65"/>
      <c r="N63" s="70"/>
      <c r="O63" s="70"/>
    </row>
    <row r="64" spans="1:15" s="5" customFormat="1" ht="12.75">
      <c r="A64" s="86" t="s">
        <v>39</v>
      </c>
      <c r="B64" s="70"/>
      <c r="C64" s="70"/>
      <c r="D64" s="70"/>
      <c r="E64" s="70"/>
      <c r="F64" s="70"/>
      <c r="G64" s="70"/>
      <c r="H64" s="70"/>
      <c r="I64" s="86" t="s">
        <v>40</v>
      </c>
      <c r="J64" s="70"/>
      <c r="K64" s="70"/>
      <c r="L64" s="65"/>
      <c r="M64" s="65"/>
      <c r="N64" s="70"/>
      <c r="O64" s="70"/>
    </row>
    <row r="65" spans="1:15" s="5" customFormat="1" ht="13.5" thickBot="1">
      <c r="A65" s="86" t="s">
        <v>7</v>
      </c>
      <c r="B65" s="70"/>
      <c r="C65" s="87" t="s">
        <v>31</v>
      </c>
      <c r="D65" s="70"/>
      <c r="E65" s="70"/>
      <c r="F65" s="70"/>
      <c r="G65" s="70"/>
      <c r="H65" s="70"/>
      <c r="I65" s="86" t="s">
        <v>7</v>
      </c>
      <c r="J65" s="70"/>
      <c r="K65" s="87" t="s">
        <v>31</v>
      </c>
      <c r="L65" s="65"/>
      <c r="M65" s="65"/>
      <c r="N65" s="70"/>
      <c r="O65" s="70"/>
    </row>
    <row r="66" spans="1:15" s="5" customFormat="1" ht="14.25" thickBot="1" thickTop="1">
      <c r="A66" s="72">
        <f>IF(G18&gt;=0,A36,)</f>
        <v>-0.5</v>
      </c>
      <c r="B66" s="88" t="s">
        <v>6</v>
      </c>
      <c r="C66" s="72">
        <f>IF(G18&gt;=0,C36,)</f>
        <v>0.8660254037844386</v>
      </c>
      <c r="D66" s="70"/>
      <c r="E66" s="70"/>
      <c r="F66" s="70"/>
      <c r="G66" s="70"/>
      <c r="H66" s="70"/>
      <c r="I66" s="72">
        <f>IF(G18&gt;=0,I36,)</f>
        <v>0</v>
      </c>
      <c r="J66" s="88" t="s">
        <v>6</v>
      </c>
      <c r="K66" s="72">
        <f>IF(G18&gt;=0,K36,)</f>
        <v>0</v>
      </c>
      <c r="L66" s="65"/>
      <c r="M66" s="65"/>
      <c r="N66" s="70"/>
      <c r="O66" s="113" t="s">
        <v>191</v>
      </c>
    </row>
    <row r="67" spans="1:15" s="5" customFormat="1" ht="13.5" thickTop="1">
      <c r="A67" s="68"/>
      <c r="B67" s="70"/>
      <c r="C67" s="71"/>
      <c r="D67" s="70"/>
      <c r="E67" s="70"/>
      <c r="F67" s="70"/>
      <c r="G67" s="70"/>
      <c r="H67" s="70"/>
      <c r="I67" s="68"/>
      <c r="J67" s="70"/>
      <c r="K67" s="71"/>
      <c r="L67" s="65"/>
      <c r="M67" s="65"/>
      <c r="N67" s="70"/>
      <c r="O67" s="70"/>
    </row>
    <row r="68" spans="1:15" s="5" customFormat="1" ht="12.75">
      <c r="A68" s="91" t="s">
        <v>41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65"/>
      <c r="M68" s="70"/>
      <c r="N68" s="70"/>
      <c r="O68" s="70"/>
    </row>
    <row r="69" spans="1:15" s="5" customFormat="1" ht="12.75">
      <c r="A69" s="68"/>
      <c r="B69" s="70"/>
      <c r="C69" s="71"/>
      <c r="D69" s="70"/>
      <c r="E69" s="70"/>
      <c r="F69" s="70"/>
      <c r="G69" s="70"/>
      <c r="H69" s="70"/>
      <c r="I69" s="68"/>
      <c r="J69" s="70"/>
      <c r="K69" s="71"/>
      <c r="L69" s="65"/>
      <c r="M69" s="70"/>
      <c r="N69" s="70"/>
      <c r="O69" s="70"/>
    </row>
    <row r="70" spans="1:15" s="5" customFormat="1" ht="13.5" thickBot="1">
      <c r="A70" s="70"/>
      <c r="B70" s="70"/>
      <c r="C70" s="90" t="s">
        <v>7</v>
      </c>
      <c r="D70" s="70"/>
      <c r="E70" s="92" t="s">
        <v>31</v>
      </c>
      <c r="F70" s="70"/>
      <c r="G70" s="70"/>
      <c r="H70" s="70"/>
      <c r="I70" s="68"/>
      <c r="J70" s="70"/>
      <c r="K70" s="90" t="s">
        <v>7</v>
      </c>
      <c r="L70" s="70"/>
      <c r="M70" s="92" t="s">
        <v>31</v>
      </c>
      <c r="N70" s="70"/>
      <c r="O70" s="70"/>
    </row>
    <row r="71" spans="1:15" s="5" customFormat="1" ht="17.25" thickBot="1" thickTop="1">
      <c r="A71" s="86" t="s">
        <v>156</v>
      </c>
      <c r="B71" s="88" t="s">
        <v>9</v>
      </c>
      <c r="C71" s="72">
        <f>IF(G18&gt;=0,A66*A66*A66-3*A66*C66*C66,"")</f>
        <v>1</v>
      </c>
      <c r="D71" s="93" t="s">
        <v>6</v>
      </c>
      <c r="E71" s="72">
        <f>IF(G18&gt;=0,3*A66*A66*C66-C66*C66*C66,"")</f>
        <v>1.1102230246251565E-16</v>
      </c>
      <c r="F71" s="70"/>
      <c r="G71" s="70"/>
      <c r="H71" s="70"/>
      <c r="I71" s="85" t="s">
        <v>157</v>
      </c>
      <c r="J71" s="88" t="s">
        <v>9</v>
      </c>
      <c r="K71" s="72">
        <f>IF(G18&gt;=0,I66*I66*I66-3*I66*K66*K66,"")</f>
        <v>0</v>
      </c>
      <c r="L71" s="94" t="s">
        <v>6</v>
      </c>
      <c r="M71" s="72">
        <f>IF(G18&gt;=0,3*I66*I66*K66-K66*K66*K66,"")</f>
        <v>0</v>
      </c>
      <c r="N71" s="70"/>
      <c r="O71" s="113" t="s">
        <v>192</v>
      </c>
    </row>
    <row r="72" spans="1:15" s="5" customFormat="1" ht="14.25" thickBot="1" thickTop="1">
      <c r="A72" s="68"/>
      <c r="B72" s="70"/>
      <c r="C72" s="80"/>
      <c r="D72" s="78"/>
      <c r="E72" s="78"/>
      <c r="F72" s="70"/>
      <c r="G72" s="70"/>
      <c r="H72" s="70"/>
      <c r="I72" s="68"/>
      <c r="J72" s="70"/>
      <c r="K72" s="80"/>
      <c r="L72" s="79"/>
      <c r="M72" s="79"/>
      <c r="N72" s="70"/>
      <c r="O72" s="70"/>
    </row>
    <row r="73" spans="1:15" s="5" customFormat="1" ht="17.25" thickBot="1" thickTop="1">
      <c r="A73" s="86" t="s">
        <v>42</v>
      </c>
      <c r="B73" s="88" t="s">
        <v>9</v>
      </c>
      <c r="C73" s="75">
        <f>IF(G18&gt;=0,A66*I66-C66*K66,"")</f>
        <v>0</v>
      </c>
      <c r="D73" s="93" t="s">
        <v>6</v>
      </c>
      <c r="E73" s="75">
        <f>IF(G18&gt;=0,A66*K66+C66*I66,"")</f>
        <v>0</v>
      </c>
      <c r="F73" s="70"/>
      <c r="G73" s="70"/>
      <c r="H73" s="70"/>
      <c r="I73" s="86" t="s">
        <v>169</v>
      </c>
      <c r="J73" s="88" t="s">
        <v>9</v>
      </c>
      <c r="K73" s="72">
        <f>IF(G18&gt;=0,C71+K71,"")</f>
        <v>1</v>
      </c>
      <c r="L73" s="94" t="s">
        <v>6</v>
      </c>
      <c r="M73" s="72">
        <f>IF(G18&gt;=0,E71+M71,"")</f>
        <v>1.1102230246251565E-16</v>
      </c>
      <c r="N73" s="70"/>
      <c r="O73" s="113" t="s">
        <v>193</v>
      </c>
    </row>
    <row r="74" spans="1:15" s="5" customFormat="1" ht="13.5" thickTop="1">
      <c r="A74" s="68"/>
      <c r="B74" s="70"/>
      <c r="C74" s="71"/>
      <c r="D74" s="70"/>
      <c r="E74" s="70"/>
      <c r="F74" s="70"/>
      <c r="G74" s="70"/>
      <c r="H74" s="70"/>
      <c r="I74" s="68"/>
      <c r="J74" s="70"/>
      <c r="K74" s="71"/>
      <c r="L74" s="65"/>
      <c r="M74" s="70"/>
      <c r="N74" s="70"/>
      <c r="O74" s="70"/>
    </row>
    <row r="75" spans="1:13" s="5" customFormat="1" ht="15.75">
      <c r="A75" s="95" t="s">
        <v>50</v>
      </c>
      <c r="B75"/>
      <c r="C75"/>
      <c r="D75"/>
      <c r="E75"/>
      <c r="F75"/>
      <c r="G75"/>
      <c r="H75"/>
      <c r="I75"/>
      <c r="J75"/>
      <c r="K75"/>
      <c r="L75"/>
      <c r="M75"/>
    </row>
    <row r="76" spans="1:13" s="5" customFormat="1" ht="15.75">
      <c r="A76" s="24"/>
      <c r="B76"/>
      <c r="C76"/>
      <c r="D76"/>
      <c r="E76"/>
      <c r="F76"/>
      <c r="G76"/>
      <c r="H76"/>
      <c r="I76"/>
      <c r="J76"/>
      <c r="K76"/>
      <c r="L76"/>
      <c r="M76"/>
    </row>
    <row r="77" spans="1:13" s="5" customFormat="1" ht="13.5" thickBot="1">
      <c r="A77" s="26"/>
      <c r="B77"/>
      <c r="C77"/>
      <c r="D77"/>
      <c r="E77"/>
      <c r="F77"/>
      <c r="G77" s="97" t="s">
        <v>7</v>
      </c>
      <c r="H77"/>
      <c r="I77" s="98" t="s">
        <v>8</v>
      </c>
      <c r="J77"/>
      <c r="K77"/>
      <c r="L77"/>
      <c r="M77"/>
    </row>
    <row r="78" spans="1:15" s="5" customFormat="1" ht="17.25" thickBot="1" thickTop="1">
      <c r="A78" s="96" t="s">
        <v>26</v>
      </c>
      <c r="B78"/>
      <c r="C78"/>
      <c r="D78"/>
      <c r="E78"/>
      <c r="F78"/>
      <c r="G78" s="25">
        <f>IF(G18&lt;0,-C18/2,"")</f>
      </c>
      <c r="H78" s="98" t="s">
        <v>6</v>
      </c>
      <c r="I78" s="25">
        <f>IF(G18&lt;0,+SQRT(ABS(C18*C18/4+A18*A18*A18/27)),"")</f>
      </c>
      <c r="J78"/>
      <c r="K78" s="99" t="s">
        <v>172</v>
      </c>
      <c r="L78"/>
      <c r="M78"/>
      <c r="O78" s="113" t="s">
        <v>198</v>
      </c>
    </row>
    <row r="79" spans="1:13" s="5" customFormat="1" ht="14.25" thickBot="1" thickTop="1">
      <c r="A79" s="1"/>
      <c r="B79"/>
      <c r="C79"/>
      <c r="D79"/>
      <c r="E79"/>
      <c r="F79"/>
      <c r="G79"/>
      <c r="H79"/>
      <c r="I79"/>
      <c r="J79"/>
      <c r="K79"/>
      <c r="L79"/>
      <c r="M79"/>
    </row>
    <row r="80" spans="1:15" s="5" customFormat="1" ht="17.25" customHeight="1" thickBot="1" thickTop="1">
      <c r="A80" s="96" t="s">
        <v>27</v>
      </c>
      <c r="B80"/>
      <c r="C80"/>
      <c r="D80"/>
      <c r="E80"/>
      <c r="F80"/>
      <c r="G80" s="25">
        <f>IF(G18&lt;0,-C18/2,"")</f>
      </c>
      <c r="H80" s="98" t="s">
        <v>6</v>
      </c>
      <c r="I80" s="25">
        <f>IF(G18&lt;0,-SQRT(ABS(C18*C18/4+A18*A18*A18/27)),"")</f>
      </c>
      <c r="J80"/>
      <c r="K80" s="99" t="s">
        <v>173</v>
      </c>
      <c r="L80"/>
      <c r="M80"/>
      <c r="O80" s="113" t="s">
        <v>199</v>
      </c>
    </row>
    <row r="81" spans="1:13" s="5" customFormat="1" ht="13.5" thickTop="1">
      <c r="A81" s="26"/>
      <c r="B81"/>
      <c r="C81"/>
      <c r="D81"/>
      <c r="E81"/>
      <c r="F81"/>
      <c r="G81"/>
      <c r="H81"/>
      <c r="I81"/>
      <c r="J81"/>
      <c r="K81"/>
      <c r="L81"/>
      <c r="M81"/>
    </row>
    <row r="82" spans="1:13" s="5" customFormat="1" ht="15.75">
      <c r="A82" s="26"/>
      <c r="B82"/>
      <c r="C82"/>
      <c r="D82"/>
      <c r="E82"/>
      <c r="F82"/>
      <c r="G82" s="101" t="s">
        <v>51</v>
      </c>
      <c r="H82"/>
      <c r="I82" s="100" t="s">
        <v>174</v>
      </c>
      <c r="J82"/>
      <c r="K82"/>
      <c r="L82"/>
      <c r="M82"/>
    </row>
    <row r="83" spans="1:13" s="5" customFormat="1" ht="12.75">
      <c r="A83" s="26"/>
      <c r="B83"/>
      <c r="C83"/>
      <c r="D83"/>
      <c r="E83"/>
      <c r="F83"/>
      <c r="G83" s="32"/>
      <c r="H83"/>
      <c r="I83" s="33"/>
      <c r="J83"/>
      <c r="K83"/>
      <c r="L83"/>
      <c r="M83"/>
    </row>
    <row r="84" spans="1:13" s="5" customFormat="1" ht="12.75">
      <c r="A84" s="97" t="s">
        <v>52</v>
      </c>
      <c r="B84"/>
      <c r="C84"/>
      <c r="D84"/>
      <c r="E84"/>
      <c r="F84"/>
      <c r="G84" s="32"/>
      <c r="H84"/>
      <c r="I84" s="33"/>
      <c r="J84"/>
      <c r="K84"/>
      <c r="L84"/>
      <c r="M84"/>
    </row>
    <row r="85" spans="1:13" s="5" customFormat="1" ht="12.75">
      <c r="A85" s="26"/>
      <c r="B85"/>
      <c r="C85"/>
      <c r="D85"/>
      <c r="E85"/>
      <c r="F85"/>
      <c r="G85" s="32"/>
      <c r="H85"/>
      <c r="I85" s="33"/>
      <c r="J85"/>
      <c r="K85"/>
      <c r="L85"/>
      <c r="M85"/>
    </row>
    <row r="86" spans="1:13" s="5" customFormat="1" ht="13.5" thickBot="1">
      <c r="A86" s="97" t="s">
        <v>7</v>
      </c>
      <c r="B86"/>
      <c r="C86" s="98" t="s">
        <v>8</v>
      </c>
      <c r="D86"/>
      <c r="E86"/>
      <c r="F86"/>
      <c r="G86" s="32"/>
      <c r="H86"/>
      <c r="I86" s="97" t="s">
        <v>7</v>
      </c>
      <c r="J86"/>
      <c r="K86" s="98" t="s">
        <v>8</v>
      </c>
      <c r="L86"/>
      <c r="M86"/>
    </row>
    <row r="87" spans="1:15" s="5" customFormat="1" ht="14.25" thickBot="1" thickTop="1">
      <c r="A87" s="10" t="e">
        <f>'Radice cubica'!G44</f>
        <v>#VALUE!</v>
      </c>
      <c r="B87" s="98" t="s">
        <v>6</v>
      </c>
      <c r="C87" s="10" t="e">
        <f>'Radice cubica'!I44</f>
        <v>#VALUE!</v>
      </c>
      <c r="D87" s="98" t="s">
        <v>9</v>
      </c>
      <c r="E87" s="98" t="s">
        <v>29</v>
      </c>
      <c r="F87"/>
      <c r="G87" s="32"/>
      <c r="H87"/>
      <c r="I87" s="10">
        <f>IF(G18&lt;0,A87,"")</f>
      </c>
      <c r="J87" s="98" t="s">
        <v>6</v>
      </c>
      <c r="K87" s="10">
        <f>IF(G18&lt;0,-C87,"")</f>
      </c>
      <c r="L87" s="98" t="s">
        <v>9</v>
      </c>
      <c r="M87" s="98" t="s">
        <v>30</v>
      </c>
      <c r="O87" s="113" t="s">
        <v>200</v>
      </c>
    </row>
    <row r="88" spans="1:13" s="5" customFormat="1" ht="14.25" thickBot="1" thickTop="1">
      <c r="A88" s="26"/>
      <c r="B88"/>
      <c r="C88"/>
      <c r="D88"/>
      <c r="E88"/>
      <c r="F88"/>
      <c r="G88" s="32"/>
      <c r="H88"/>
      <c r="I88" s="33"/>
      <c r="J88"/>
      <c r="K88"/>
      <c r="L88"/>
      <c r="M88"/>
    </row>
    <row r="89" spans="1:15" s="5" customFormat="1" ht="14.25" thickBot="1" thickTop="1">
      <c r="A89" s="10" t="e">
        <f>'Radice cubica'!G46</f>
        <v>#VALUE!</v>
      </c>
      <c r="B89" s="98" t="s">
        <v>6</v>
      </c>
      <c r="C89" s="10" t="e">
        <f>'Radice cubica'!I46</f>
        <v>#VALUE!</v>
      </c>
      <c r="D89" s="98" t="s">
        <v>9</v>
      </c>
      <c r="E89" s="98" t="s">
        <v>34</v>
      </c>
      <c r="F89"/>
      <c r="G89" s="32"/>
      <c r="H89"/>
      <c r="I89" s="10">
        <f>IF(G18&lt;0,A89,"")</f>
      </c>
      <c r="J89" s="98" t="s">
        <v>6</v>
      </c>
      <c r="K89" s="10">
        <f>IF(G18&lt;0,-C89,"")</f>
      </c>
      <c r="L89" s="98" t="s">
        <v>9</v>
      </c>
      <c r="M89" s="98" t="s">
        <v>35</v>
      </c>
      <c r="O89" s="113" t="s">
        <v>201</v>
      </c>
    </row>
    <row r="90" spans="1:13" s="5" customFormat="1" ht="14.25" thickBot="1" thickTop="1">
      <c r="A90" s="26"/>
      <c r="B90"/>
      <c r="C90"/>
      <c r="D90"/>
      <c r="E90"/>
      <c r="F90"/>
      <c r="G90" s="32"/>
      <c r="H90"/>
      <c r="I90" s="33"/>
      <c r="J90"/>
      <c r="K90"/>
      <c r="L90"/>
      <c r="M90"/>
    </row>
    <row r="91" spans="1:15" s="5" customFormat="1" ht="14.25" thickBot="1" thickTop="1">
      <c r="A91" s="10" t="e">
        <f>'Radice cubica'!G48</f>
        <v>#VALUE!</v>
      </c>
      <c r="B91" s="98" t="s">
        <v>6</v>
      </c>
      <c r="C91" s="10" t="e">
        <f>'Radice cubica'!I48</f>
        <v>#VALUE!</v>
      </c>
      <c r="D91" s="98" t="s">
        <v>9</v>
      </c>
      <c r="E91" s="98" t="s">
        <v>39</v>
      </c>
      <c r="F91"/>
      <c r="G91"/>
      <c r="H91"/>
      <c r="I91" s="10">
        <f>IF(G18&lt;0,A91,"")</f>
      </c>
      <c r="J91" s="98" t="s">
        <v>6</v>
      </c>
      <c r="K91" s="10">
        <f>IF(G18&lt;0,-C91,"")</f>
      </c>
      <c r="L91" s="98" t="s">
        <v>9</v>
      </c>
      <c r="M91" s="98" t="s">
        <v>40</v>
      </c>
      <c r="O91" s="113" t="s">
        <v>202</v>
      </c>
    </row>
    <row r="92" spans="1:13" s="5" customFormat="1" ht="13.5" thickTop="1">
      <c r="A92" s="14"/>
      <c r="B92"/>
      <c r="C92" s="14"/>
      <c r="D92"/>
      <c r="E92"/>
      <c r="F92"/>
      <c r="G92"/>
      <c r="H92"/>
      <c r="I92" s="14"/>
      <c r="J92"/>
      <c r="K92" s="14"/>
      <c r="L92"/>
      <c r="M92"/>
    </row>
    <row r="93" spans="1:13" s="5" customFormat="1" ht="12.75">
      <c r="A93" s="102" t="s">
        <v>53</v>
      </c>
      <c r="B93"/>
      <c r="C93" s="14"/>
      <c r="D93"/>
      <c r="E93"/>
      <c r="F93"/>
      <c r="G93"/>
      <c r="H93"/>
      <c r="I93" s="14"/>
      <c r="J93"/>
      <c r="K93" s="14"/>
      <c r="L93"/>
      <c r="M93"/>
    </row>
    <row r="94" spans="1:13" s="5" customFormat="1" ht="12.75">
      <c r="A94" s="103" t="s">
        <v>305</v>
      </c>
      <c r="B94"/>
      <c r="C94" s="14"/>
      <c r="D94"/>
      <c r="E94"/>
      <c r="F94"/>
      <c r="G94"/>
      <c r="H94"/>
      <c r="I94" s="14"/>
      <c r="J94"/>
      <c r="K94" s="14"/>
      <c r="L94"/>
      <c r="M94"/>
    </row>
    <row r="95" spans="1:15" s="5" customFormat="1" ht="12.75">
      <c r="A95" s="26"/>
      <c r="B95"/>
      <c r="C95"/>
      <c r="D95"/>
      <c r="E95"/>
      <c r="F95"/>
      <c r="G95" s="13" t="s">
        <v>28</v>
      </c>
      <c r="H95"/>
      <c r="I95"/>
      <c r="J95"/>
      <c r="K95"/>
      <c r="L95"/>
      <c r="M95" s="98"/>
      <c r="N95"/>
      <c r="O95"/>
    </row>
    <row r="96" spans="1:9" s="5" customFormat="1" ht="12.75">
      <c r="A96" s="104" t="s">
        <v>29</v>
      </c>
      <c r="I96" s="104" t="s">
        <v>30</v>
      </c>
    </row>
    <row r="97" spans="1:13" s="5" customFormat="1" ht="13.5" thickBot="1">
      <c r="A97" s="104" t="s">
        <v>7</v>
      </c>
      <c r="C97" s="105" t="s">
        <v>31</v>
      </c>
      <c r="E97" s="27"/>
      <c r="I97" s="104" t="s">
        <v>7</v>
      </c>
      <c r="K97" s="105" t="s">
        <v>31</v>
      </c>
      <c r="L97"/>
      <c r="M97" s="27"/>
    </row>
    <row r="98" spans="1:15" s="5" customFormat="1" ht="14.25" thickBot="1" thickTop="1">
      <c r="A98" s="10">
        <f>IF(G18&lt;0,A87,)</f>
        <v>0</v>
      </c>
      <c r="B98" s="106" t="s">
        <v>6</v>
      </c>
      <c r="C98" s="10">
        <f>IF(G18&lt;0,C87,)</f>
        <v>0</v>
      </c>
      <c r="D98" s="31"/>
      <c r="E98" s="14"/>
      <c r="F98" s="31"/>
      <c r="G98" s="31"/>
      <c r="H98" s="31"/>
      <c r="I98" s="10">
        <f>IF(G18&lt;0,I87,)</f>
        <v>0</v>
      </c>
      <c r="J98" s="98" t="s">
        <v>6</v>
      </c>
      <c r="K98" s="10">
        <f>IF(G18&lt;0,K87,)</f>
        <v>0</v>
      </c>
      <c r="L98"/>
      <c r="M98" s="27"/>
      <c r="O98" s="113" t="s">
        <v>203</v>
      </c>
    </row>
    <row r="99" spans="1:13" s="5" customFormat="1" ht="13.5" thickTop="1">
      <c r="A99" s="27"/>
      <c r="C99" s="27"/>
      <c r="E99" s="27"/>
      <c r="I99" s="27"/>
      <c r="J99"/>
      <c r="K99" s="27"/>
      <c r="L99"/>
      <c r="M99" s="27"/>
    </row>
    <row r="100" spans="1:13" s="5" customFormat="1" ht="12.75">
      <c r="A100" s="107" t="s">
        <v>54</v>
      </c>
      <c r="C100" s="28"/>
      <c r="E100" s="27"/>
      <c r="I100" s="27"/>
      <c r="J100"/>
      <c r="K100" s="27"/>
      <c r="L100"/>
      <c r="M100" s="27"/>
    </row>
    <row r="101" spans="1:13" s="5" customFormat="1" ht="12.75">
      <c r="A101" s="27"/>
      <c r="C101" s="27"/>
      <c r="E101" s="27"/>
      <c r="I101" s="27"/>
      <c r="J101"/>
      <c r="K101" s="27"/>
      <c r="L101"/>
      <c r="M101" s="27"/>
    </row>
    <row r="102" spans="1:13" s="5" customFormat="1" ht="13.5" thickBot="1">
      <c r="A102" s="27"/>
      <c r="C102" s="107" t="s">
        <v>7</v>
      </c>
      <c r="E102" s="109" t="s">
        <v>31</v>
      </c>
      <c r="I102" s="26"/>
      <c r="K102" s="107" t="s">
        <v>7</v>
      </c>
      <c r="M102" s="109" t="s">
        <v>31</v>
      </c>
    </row>
    <row r="103" spans="1:15" s="5" customFormat="1" ht="17.25" thickBot="1" thickTop="1">
      <c r="A103" s="104" t="s">
        <v>175</v>
      </c>
      <c r="B103" s="108" t="s">
        <v>9</v>
      </c>
      <c r="C103" s="10">
        <f>IF(G18&lt;0,A98*A98*A98-3*A98*C98*C98,"")</f>
      </c>
      <c r="D103" s="108" t="s">
        <v>6</v>
      </c>
      <c r="E103" s="10">
        <f>IF(G18&lt;0,3*A98*A98*C98-C98*C98*C98,"")</f>
      </c>
      <c r="I103" s="110" t="s">
        <v>176</v>
      </c>
      <c r="J103" s="108" t="s">
        <v>9</v>
      </c>
      <c r="K103" s="10">
        <f>IF(G18&lt;0,I98*I98*I98-3*I98*K98*K98,"")</f>
      </c>
      <c r="L103" s="98" t="s">
        <v>6</v>
      </c>
      <c r="M103" s="10">
        <f>IF(G18&lt;0,3*I98*I98*K98-K98*K98*K98,"")</f>
      </c>
      <c r="O103" s="113" t="s">
        <v>204</v>
      </c>
    </row>
    <row r="104" spans="1:12" s="5" customFormat="1" ht="14.25" thickBot="1" thickTop="1">
      <c r="A104" s="26"/>
      <c r="C104" s="27"/>
      <c r="E104"/>
      <c r="I104" s="26"/>
      <c r="K104" s="27"/>
      <c r="L104"/>
    </row>
    <row r="105" spans="1:15" s="5" customFormat="1" ht="17.25" thickBot="1" thickTop="1">
      <c r="A105" s="104" t="s">
        <v>32</v>
      </c>
      <c r="B105" s="108" t="s">
        <v>9</v>
      </c>
      <c r="C105" s="29">
        <f>IF(G18&lt;0,A98*I98-C98*K98,"")</f>
      </c>
      <c r="D105" s="108" t="s">
        <v>6</v>
      </c>
      <c r="E105" s="29">
        <f>IF(G18&lt;0,A98*K98+C98*I98,"")</f>
      </c>
      <c r="I105" s="104" t="s">
        <v>177</v>
      </c>
      <c r="J105" s="108" t="s">
        <v>9</v>
      </c>
      <c r="K105" s="10">
        <f>IF(G18&lt;0,C103+K103,"")</f>
      </c>
      <c r="L105" s="98" t="s">
        <v>6</v>
      </c>
      <c r="M105" s="10">
        <f>IF(G18&lt;0,E103+M103,"")</f>
      </c>
      <c r="O105" s="113" t="s">
        <v>205</v>
      </c>
    </row>
    <row r="106" spans="1:12" s="5" customFormat="1" ht="13.5" thickTop="1">
      <c r="A106" s="26"/>
      <c r="C106" s="27"/>
      <c r="E106" s="30"/>
      <c r="I106" s="26"/>
      <c r="K106" s="27"/>
      <c r="L106"/>
    </row>
    <row r="107" spans="1:11" s="5" customFormat="1" ht="12.75">
      <c r="A107" s="26"/>
      <c r="G107" s="13" t="s">
        <v>33</v>
      </c>
      <c r="J107"/>
      <c r="K107"/>
    </row>
    <row r="108" spans="1:13" s="5" customFormat="1" ht="12.75">
      <c r="A108" s="104" t="s">
        <v>34</v>
      </c>
      <c r="I108" s="104" t="s">
        <v>35</v>
      </c>
      <c r="L108"/>
      <c r="M108"/>
    </row>
    <row r="109" spans="1:13" s="5" customFormat="1" ht="13.5" thickBot="1">
      <c r="A109" s="104" t="s">
        <v>7</v>
      </c>
      <c r="C109" s="105" t="s">
        <v>31</v>
      </c>
      <c r="I109" s="104" t="s">
        <v>7</v>
      </c>
      <c r="K109" s="105" t="s">
        <v>31</v>
      </c>
      <c r="L109"/>
      <c r="M109"/>
    </row>
    <row r="110" spans="1:15" s="5" customFormat="1" ht="14.25" thickBot="1" thickTop="1">
      <c r="A110" s="10">
        <f>IF(G18&lt;0,A89,)</f>
        <v>0</v>
      </c>
      <c r="B110" s="98" t="s">
        <v>6</v>
      </c>
      <c r="C110" s="10">
        <f>IF(G18&lt;0,C89,)</f>
        <v>0</v>
      </c>
      <c r="I110" s="10">
        <f>IF(G18&lt;0,I89,)</f>
        <v>0</v>
      </c>
      <c r="J110" s="98" t="s">
        <v>6</v>
      </c>
      <c r="K110" s="10">
        <f>IF(G18&lt;0,K89,)</f>
        <v>0</v>
      </c>
      <c r="L110"/>
      <c r="M110"/>
      <c r="O110" s="113" t="s">
        <v>206</v>
      </c>
    </row>
    <row r="111" spans="1:13" s="5" customFormat="1" ht="13.5" thickTop="1">
      <c r="A111" s="26"/>
      <c r="C111" s="27"/>
      <c r="I111" s="26"/>
      <c r="K111" s="27"/>
      <c r="L111"/>
      <c r="M111"/>
    </row>
    <row r="112" spans="1:12" s="5" customFormat="1" ht="12.75">
      <c r="A112" s="107" t="s">
        <v>54</v>
      </c>
      <c r="L112"/>
    </row>
    <row r="113" spans="1:12" s="5" customFormat="1" ht="12.75">
      <c r="A113" s="26"/>
      <c r="L113"/>
    </row>
    <row r="114" spans="1:13" s="5" customFormat="1" ht="13.5" thickBot="1">
      <c r="A114" s="26"/>
      <c r="C114" s="107" t="s">
        <v>7</v>
      </c>
      <c r="E114" s="109" t="s">
        <v>31</v>
      </c>
      <c r="I114" s="26"/>
      <c r="K114" s="107" t="s">
        <v>7</v>
      </c>
      <c r="M114" s="109" t="s">
        <v>31</v>
      </c>
    </row>
    <row r="115" spans="1:15" s="5" customFormat="1" ht="17.25" thickBot="1" thickTop="1">
      <c r="A115" s="104" t="s">
        <v>178</v>
      </c>
      <c r="B115" s="108" t="s">
        <v>9</v>
      </c>
      <c r="C115" s="10">
        <f>IF(G18&lt;0,A110*A110*A110-3*A110*C110*C110,"")</f>
      </c>
      <c r="D115" s="108" t="s">
        <v>6</v>
      </c>
      <c r="E115" s="10">
        <f>IF(G18&lt;0,3*A110*A110*C110-C110*C110*C110,"")</f>
      </c>
      <c r="I115" s="110" t="s">
        <v>179</v>
      </c>
      <c r="J115" s="108" t="s">
        <v>9</v>
      </c>
      <c r="K115" s="10">
        <f>IF(G18&lt;0,I110*I110*I110-3*I110*K110*K110,"")</f>
      </c>
      <c r="L115" s="98" t="s">
        <v>6</v>
      </c>
      <c r="M115" s="10">
        <f>IF(G18&lt;0,3*I110*I110*K110-K110*K110*K110,"")</f>
      </c>
      <c r="O115" s="113" t="s">
        <v>207</v>
      </c>
    </row>
    <row r="116" spans="1:13" s="5" customFormat="1" ht="14.25" thickBot="1" thickTop="1">
      <c r="A116" s="26"/>
      <c r="C116" s="16"/>
      <c r="I116" s="26"/>
      <c r="K116" s="16"/>
      <c r="L116"/>
      <c r="M116"/>
    </row>
    <row r="117" spans="1:15" s="5" customFormat="1" ht="17.25" thickBot="1" thickTop="1">
      <c r="A117" s="104" t="s">
        <v>37</v>
      </c>
      <c r="B117" s="108" t="s">
        <v>9</v>
      </c>
      <c r="C117" s="29">
        <f>IF(G18&lt;0,A110*I110-C110*K110,"")</f>
      </c>
      <c r="D117" s="108" t="s">
        <v>6</v>
      </c>
      <c r="E117" s="29">
        <f>IF(G18&lt;0,A110*K110+C110*I110,"")</f>
      </c>
      <c r="I117" s="104" t="s">
        <v>180</v>
      </c>
      <c r="J117" s="108" t="s">
        <v>9</v>
      </c>
      <c r="K117" s="10">
        <f>IF(G18&lt;0,C115+K115,"")</f>
      </c>
      <c r="L117" s="98" t="s">
        <v>6</v>
      </c>
      <c r="M117" s="10">
        <f>IF(G18&lt;0,E115+M115,"")</f>
      </c>
      <c r="O117" s="113" t="s">
        <v>208</v>
      </c>
    </row>
    <row r="118" spans="1:13" s="5" customFormat="1" ht="13.5" thickTop="1">
      <c r="A118" s="26"/>
      <c r="C118" s="16"/>
      <c r="I118" s="26"/>
      <c r="K118" s="16"/>
      <c r="L118"/>
      <c r="M118"/>
    </row>
    <row r="119" spans="1:13" s="5" customFormat="1" ht="12.75">
      <c r="A119" s="26"/>
      <c r="C119" s="16"/>
      <c r="G119" s="13" t="s">
        <v>38</v>
      </c>
      <c r="I119" s="26"/>
      <c r="K119" s="16"/>
      <c r="L119"/>
      <c r="M119"/>
    </row>
    <row r="120" spans="1:13" s="5" customFormat="1" ht="12.75">
      <c r="A120" s="104" t="s">
        <v>39</v>
      </c>
      <c r="I120" s="104" t="s">
        <v>40</v>
      </c>
      <c r="L120"/>
      <c r="M120"/>
    </row>
    <row r="121" spans="1:13" s="5" customFormat="1" ht="13.5" thickBot="1">
      <c r="A121" s="104" t="s">
        <v>7</v>
      </c>
      <c r="C121" s="105" t="s">
        <v>31</v>
      </c>
      <c r="I121" s="104" t="s">
        <v>7</v>
      </c>
      <c r="K121" s="105" t="s">
        <v>31</v>
      </c>
      <c r="L121"/>
      <c r="M121"/>
    </row>
    <row r="122" spans="1:15" s="5" customFormat="1" ht="14.25" thickBot="1" thickTop="1">
      <c r="A122" s="10">
        <f>IF(G18&lt;0,A91,)</f>
        <v>0</v>
      </c>
      <c r="B122" s="98" t="s">
        <v>6</v>
      </c>
      <c r="C122" s="10">
        <f>IF(G18&lt;0,C91,)</f>
        <v>0</v>
      </c>
      <c r="I122" s="10">
        <f>IF(G18&lt;0,I91,)</f>
        <v>0</v>
      </c>
      <c r="J122" s="98" t="s">
        <v>6</v>
      </c>
      <c r="K122" s="10">
        <f>IF(G18&lt;0,K91,)</f>
        <v>0</v>
      </c>
      <c r="L122"/>
      <c r="M122"/>
      <c r="O122" s="113" t="s">
        <v>209</v>
      </c>
    </row>
    <row r="123" spans="1:13" s="5" customFormat="1" ht="13.5" thickTop="1">
      <c r="A123" s="26"/>
      <c r="C123" s="27"/>
      <c r="I123" s="26"/>
      <c r="K123" s="27"/>
      <c r="L123"/>
      <c r="M123"/>
    </row>
    <row r="124" spans="1:12" s="5" customFormat="1" ht="12.75">
      <c r="A124" s="107" t="s">
        <v>54</v>
      </c>
      <c r="L124"/>
    </row>
    <row r="125" spans="1:12" s="5" customFormat="1" ht="12.75">
      <c r="A125" s="26"/>
      <c r="C125" s="27"/>
      <c r="I125" s="26"/>
      <c r="K125" s="27"/>
      <c r="L125"/>
    </row>
    <row r="126" spans="3:13" s="5" customFormat="1" ht="13.5" thickBot="1">
      <c r="C126" s="107" t="s">
        <v>7</v>
      </c>
      <c r="E126" s="109" t="s">
        <v>31</v>
      </c>
      <c r="I126" s="26"/>
      <c r="K126" s="107" t="s">
        <v>7</v>
      </c>
      <c r="M126" s="109" t="s">
        <v>31</v>
      </c>
    </row>
    <row r="127" spans="1:15" s="5" customFormat="1" ht="17.25" thickBot="1" thickTop="1">
      <c r="A127" s="104" t="s">
        <v>181</v>
      </c>
      <c r="B127" s="108" t="s">
        <v>9</v>
      </c>
      <c r="C127" s="10">
        <f>IF(G18&lt;0,A122*A122*A122-3*A122*C122*C122,"")</f>
      </c>
      <c r="D127" s="108" t="s">
        <v>6</v>
      </c>
      <c r="E127" s="10">
        <f>IF(G18&lt;0,3*A122*A122*C122-C122*C122*C122,"")</f>
      </c>
      <c r="I127" s="110" t="s">
        <v>182</v>
      </c>
      <c r="J127" s="108" t="s">
        <v>9</v>
      </c>
      <c r="K127" s="10">
        <f>IF(G18&lt;0,I122*I122*I122-3*I122*K122*K122,"")</f>
      </c>
      <c r="L127" s="98" t="s">
        <v>6</v>
      </c>
      <c r="M127" s="10">
        <f>IF(G18&lt;0,3*I122*I122*K122-K122*K122*K122,"")</f>
      </c>
      <c r="O127" s="113" t="s">
        <v>210</v>
      </c>
    </row>
    <row r="128" spans="1:13" s="5" customFormat="1" ht="14.25" thickBot="1" thickTop="1">
      <c r="A128" s="26"/>
      <c r="C128" s="16"/>
      <c r="I128" s="26"/>
      <c r="K128" s="16"/>
      <c r="L128"/>
      <c r="M128"/>
    </row>
    <row r="129" spans="1:15" s="5" customFormat="1" ht="17.25" thickBot="1" thickTop="1">
      <c r="A129" s="104" t="s">
        <v>42</v>
      </c>
      <c r="B129" s="108" t="s">
        <v>9</v>
      </c>
      <c r="C129" s="29">
        <f>IF(G18&lt;0,A122*I122-C122*K122,"")</f>
      </c>
      <c r="D129" s="108" t="s">
        <v>6</v>
      </c>
      <c r="E129" s="29">
        <f>IF(G18&lt;0,A122*K122+C122*I122,"")</f>
      </c>
      <c r="I129" s="104" t="s">
        <v>183</v>
      </c>
      <c r="J129" s="108" t="s">
        <v>9</v>
      </c>
      <c r="K129" s="10">
        <f>IF(G18&lt;0,C127+K127,"")</f>
      </c>
      <c r="L129" s="98" t="s">
        <v>6</v>
      </c>
      <c r="M129" s="10">
        <f>IF(G18&lt;0,E127+M127,"")</f>
      </c>
      <c r="O129" s="113" t="s">
        <v>211</v>
      </c>
    </row>
    <row r="130" spans="1:12" s="5" customFormat="1" ht="13.5" thickTop="1">
      <c r="A130" s="26"/>
      <c r="C130" s="27"/>
      <c r="I130" s="26"/>
      <c r="K130" s="27"/>
      <c r="L130"/>
    </row>
    <row r="131" spans="16:21" s="5" customFormat="1" ht="13.5" thickBot="1">
      <c r="P131"/>
      <c r="Q131"/>
      <c r="R131"/>
      <c r="S131"/>
      <c r="T131"/>
      <c r="U131"/>
    </row>
    <row r="132" spans="1:21" s="5" customFormat="1" ht="14.25" thickBot="1" thickTop="1">
      <c r="A132" s="26" t="s">
        <v>43</v>
      </c>
      <c r="B132"/>
      <c r="F132" s="5" t="s">
        <v>9</v>
      </c>
      <c r="G132" s="19">
        <f>-A18/3</f>
        <v>0</v>
      </c>
      <c r="I132" s="11"/>
      <c r="O132" s="113" t="s">
        <v>215</v>
      </c>
      <c r="P132"/>
      <c r="Q132"/>
      <c r="R132"/>
      <c r="S132"/>
      <c r="T132"/>
      <c r="U132"/>
    </row>
    <row r="133" spans="1:21" s="5" customFormat="1" ht="14.25" thickBot="1" thickTop="1">
      <c r="A133"/>
      <c r="B133"/>
      <c r="P133"/>
      <c r="Q133"/>
      <c r="R133"/>
      <c r="S133"/>
      <c r="T133"/>
      <c r="U133"/>
    </row>
    <row r="134" spans="1:21" s="5" customFormat="1" ht="17.25" thickBot="1" thickTop="1">
      <c r="A134" s="26" t="s">
        <v>151</v>
      </c>
      <c r="B134"/>
      <c r="F134" s="5" t="s">
        <v>9</v>
      </c>
      <c r="G134" s="19">
        <f>-C18</f>
        <v>1</v>
      </c>
      <c r="I134" s="11"/>
      <c r="O134" s="113" t="s">
        <v>216</v>
      </c>
      <c r="P134"/>
      <c r="Q134"/>
      <c r="R134"/>
      <c r="S134"/>
      <c r="T134"/>
      <c r="U134"/>
    </row>
    <row r="135" spans="1:15" ht="13.5" thickTop="1">
      <c r="A135" s="26"/>
      <c r="C135" s="5"/>
      <c r="D135" s="5"/>
      <c r="E135" s="5"/>
      <c r="F135" s="5"/>
      <c r="G135" s="5"/>
      <c r="H135" s="5"/>
      <c r="I135" s="16"/>
      <c r="J135" s="5"/>
      <c r="K135" s="5"/>
      <c r="L135" s="5"/>
      <c r="M135" s="5"/>
      <c r="N135" s="5"/>
      <c r="O135" s="5"/>
    </row>
    <row r="136" spans="1:15" ht="12.75">
      <c r="A136" s="26" t="s">
        <v>55</v>
      </c>
      <c r="C136" s="5"/>
      <c r="D136" s="5"/>
      <c r="E136" s="5"/>
      <c r="F136" s="5"/>
      <c r="G136" s="5"/>
      <c r="H136" s="5"/>
      <c r="I136" s="16"/>
      <c r="J136" s="5"/>
      <c r="K136" s="5"/>
      <c r="L136" s="5"/>
      <c r="M136" s="5"/>
      <c r="N136" s="5"/>
      <c r="O136" s="5"/>
    </row>
    <row r="137" spans="1:15" ht="12.75">
      <c r="A137" s="26"/>
      <c r="C137" s="5"/>
      <c r="D137" s="5"/>
      <c r="E137" s="5"/>
      <c r="F137" s="5"/>
      <c r="G137" s="5"/>
      <c r="H137" s="5"/>
      <c r="I137" s="16"/>
      <c r="J137" s="5"/>
      <c r="K137" s="5"/>
      <c r="L137" s="5"/>
      <c r="M137" s="5"/>
      <c r="N137" s="5"/>
      <c r="O137" s="5"/>
    </row>
    <row r="138" spans="1:14" ht="13.5" thickBot="1">
      <c r="A138" s="26"/>
      <c r="C138" s="5" t="s">
        <v>7</v>
      </c>
      <c r="D138" s="5"/>
      <c r="E138" s="5" t="s">
        <v>31</v>
      </c>
      <c r="F138" s="5"/>
      <c r="G138" s="5"/>
      <c r="H138" s="5"/>
      <c r="I138" s="16"/>
      <c r="J138" s="5"/>
      <c r="K138" s="5" t="s">
        <v>7</v>
      </c>
      <c r="M138" s="5" t="s">
        <v>31</v>
      </c>
      <c r="N138" s="5"/>
    </row>
    <row r="139" spans="1:15" ht="14.25" thickBot="1" thickTop="1">
      <c r="A139" s="9" t="s">
        <v>10</v>
      </c>
      <c r="B139" t="s">
        <v>9</v>
      </c>
      <c r="C139" s="6">
        <f>A41+I41+A98+I98</f>
        <v>1</v>
      </c>
      <c r="D139" s="5" t="s">
        <v>6</v>
      </c>
      <c r="E139" s="25">
        <f>C41+K41+C98+K98</f>
        <v>0</v>
      </c>
      <c r="F139" s="5"/>
      <c r="G139" s="5"/>
      <c r="H139" s="5"/>
      <c r="I139" s="9" t="s">
        <v>13</v>
      </c>
      <c r="J139" s="5" t="s">
        <v>9</v>
      </c>
      <c r="K139" s="6">
        <f>IF(ABS(C139-$K$14)&lt;0.0000001,0,C139-$K$14)</f>
        <v>1</v>
      </c>
      <c r="L139" t="s">
        <v>6</v>
      </c>
      <c r="M139" s="25">
        <f>IF(ABS(E139)&lt;0.0000001,0,E139)</f>
        <v>0</v>
      </c>
      <c r="N139" s="5"/>
      <c r="O139" s="113" t="s">
        <v>217</v>
      </c>
    </row>
    <row r="140" spans="1:14" ht="14.25" thickBot="1" thickTop="1">
      <c r="A140" s="26"/>
      <c r="B140" s="5"/>
      <c r="C140" s="16"/>
      <c r="D140" s="5"/>
      <c r="E140" s="5"/>
      <c r="F140" s="5"/>
      <c r="G140" s="26"/>
      <c r="H140" s="5"/>
      <c r="I140" s="5"/>
      <c r="J140" s="5"/>
      <c r="K140" s="5"/>
      <c r="N140" s="5"/>
    </row>
    <row r="141" spans="1:15" ht="14.25" thickBot="1" thickTop="1">
      <c r="A141" s="9" t="s">
        <v>11</v>
      </c>
      <c r="B141" s="5" t="s">
        <v>9</v>
      </c>
      <c r="C141" s="6">
        <f>A54+I54+A110+I110</f>
        <v>-0.5</v>
      </c>
      <c r="D141" s="5" t="s">
        <v>6</v>
      </c>
      <c r="E141" s="6">
        <f>C54+K54+C110+K110</f>
        <v>-0.8660254037844386</v>
      </c>
      <c r="F141" s="5"/>
      <c r="G141" s="5"/>
      <c r="H141" s="5"/>
      <c r="I141" s="9" t="s">
        <v>14</v>
      </c>
      <c r="J141" s="5" t="s">
        <v>9</v>
      </c>
      <c r="K141" s="6">
        <f>IF(ABS(C141-$K$14)&lt;0.0000001,0,C141-$K$14)</f>
        <v>-0.5</v>
      </c>
      <c r="L141" t="s">
        <v>6</v>
      </c>
      <c r="M141" s="25">
        <f>IF(ABS(E141)&lt;0.0000001,0,E141)</f>
        <v>-0.8660254037844386</v>
      </c>
      <c r="N141" s="5"/>
      <c r="O141" s="113" t="s">
        <v>218</v>
      </c>
    </row>
    <row r="142" spans="1:14" ht="14.25" thickBot="1" thickTop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N142" s="5"/>
    </row>
    <row r="143" spans="1:15" ht="14.25" thickBot="1" thickTop="1">
      <c r="A143" s="9" t="s">
        <v>12</v>
      </c>
      <c r="B143" s="5" t="s">
        <v>9</v>
      </c>
      <c r="C143" s="6">
        <f>A66+I66+A122+I122</f>
        <v>-0.5</v>
      </c>
      <c r="D143" s="5" t="s">
        <v>6</v>
      </c>
      <c r="E143" s="6">
        <f>C66+K66+C122+K122</f>
        <v>0.8660254037844386</v>
      </c>
      <c r="F143" s="5"/>
      <c r="G143" s="5"/>
      <c r="H143" s="5"/>
      <c r="I143" s="9" t="s">
        <v>15</v>
      </c>
      <c r="J143" s="5" t="s">
        <v>9</v>
      </c>
      <c r="K143" s="6">
        <f>IF(ABS(C143-$K$14)&lt;0.0000001,0,C143-$K$14)</f>
        <v>-0.5</v>
      </c>
      <c r="L143" t="s">
        <v>6</v>
      </c>
      <c r="M143" s="25">
        <f>IF(ABS(E143)&lt;0.0000001,0,E143)</f>
        <v>0.8660254037844386</v>
      </c>
      <c r="N143" s="5"/>
      <c r="O143" s="113" t="s">
        <v>219</v>
      </c>
    </row>
    <row r="144" spans="1:14" ht="13.5" thickTop="1">
      <c r="A144" s="9"/>
      <c r="B144" s="5"/>
      <c r="C144" s="1"/>
      <c r="D144" s="5"/>
      <c r="E144" s="1"/>
      <c r="F144" s="5"/>
      <c r="G144" s="5"/>
      <c r="H144" s="5"/>
      <c r="I144" s="9"/>
      <c r="J144" s="5"/>
      <c r="K144" s="1"/>
      <c r="M144" s="1"/>
      <c r="N144" s="5"/>
    </row>
    <row r="145" spans="1:14" ht="12.75">
      <c r="A145" s="11" t="s">
        <v>16</v>
      </c>
      <c r="B145" s="5"/>
      <c r="C145" s="5"/>
      <c r="D145" s="5"/>
      <c r="E145" s="5"/>
      <c r="F145" s="5"/>
      <c r="G145" s="5"/>
      <c r="H145" s="5"/>
      <c r="I145" s="9"/>
      <c r="J145" s="5"/>
      <c r="K145" s="5"/>
      <c r="N145" s="5"/>
    </row>
    <row r="146" spans="1:15" ht="13.5" thickBot="1">
      <c r="A146" s="5"/>
      <c r="B146" s="5"/>
      <c r="C146" s="5"/>
      <c r="D146" s="5"/>
      <c r="E146" s="5"/>
      <c r="F146" s="5"/>
      <c r="G146" s="5"/>
      <c r="H146" s="5"/>
      <c r="I146" s="9"/>
      <c r="J146" s="5"/>
      <c r="K146" s="5" t="s">
        <v>7</v>
      </c>
      <c r="M146" s="5" t="s">
        <v>31</v>
      </c>
      <c r="N146" s="5"/>
      <c r="O146" s="34"/>
    </row>
    <row r="147" spans="1:15" ht="14.25" thickBot="1" thickTop="1">
      <c r="A147" s="5" t="s">
        <v>44</v>
      </c>
      <c r="B147" s="5" t="s">
        <v>9</v>
      </c>
      <c r="C147" s="17" t="s">
        <v>150</v>
      </c>
      <c r="D147" s="5" t="s">
        <v>9</v>
      </c>
      <c r="E147" s="15">
        <f>-C8/A8</f>
        <v>0</v>
      </c>
      <c r="F147" s="5"/>
      <c r="G147" s="5"/>
      <c r="H147" s="5"/>
      <c r="I147" s="9" t="s">
        <v>44</v>
      </c>
      <c r="J147" s="5" t="s">
        <v>9</v>
      </c>
      <c r="K147" s="15">
        <f>K139+K141+K143</f>
        <v>0</v>
      </c>
      <c r="L147" s="5" t="s">
        <v>6</v>
      </c>
      <c r="M147" s="15">
        <f>M139+M141+M143</f>
        <v>0</v>
      </c>
      <c r="N147" s="5"/>
      <c r="O147" s="113" t="s">
        <v>220</v>
      </c>
    </row>
    <row r="148" spans="1:15" ht="14.25" thickBot="1" thickTop="1">
      <c r="A148" s="5"/>
      <c r="B148" s="5"/>
      <c r="C148" s="5"/>
      <c r="D148" s="5"/>
      <c r="E148" s="1"/>
      <c r="F148" s="5"/>
      <c r="G148" s="5"/>
      <c r="H148" s="5"/>
      <c r="I148" s="9"/>
      <c r="J148" s="5"/>
      <c r="K148" s="5"/>
      <c r="N148" s="5"/>
      <c r="O148" s="34"/>
    </row>
    <row r="149" spans="1:15" ht="14.25" thickBot="1" thickTop="1">
      <c r="A149" s="5" t="s">
        <v>45</v>
      </c>
      <c r="B149" s="5" t="s">
        <v>9</v>
      </c>
      <c r="C149" s="5" t="s">
        <v>149</v>
      </c>
      <c r="D149" s="5" t="s">
        <v>9</v>
      </c>
      <c r="E149" s="15">
        <f>E8/A8</f>
        <v>0</v>
      </c>
      <c r="F149" s="5"/>
      <c r="G149" s="5"/>
      <c r="H149" s="5"/>
      <c r="I149" s="63" t="s">
        <v>45</v>
      </c>
      <c r="J149" s="5" t="s">
        <v>9</v>
      </c>
      <c r="K149" s="15">
        <f>K139*K141-M139*M141+K141*K143-M141*M143+K139*K143-M139*M143</f>
        <v>-1.1102230246251565E-16</v>
      </c>
      <c r="L149" s="5" t="s">
        <v>6</v>
      </c>
      <c r="M149" s="15">
        <f>K139*M141+K141*M139+K141*M143+K143*M141+K139*M143+K143*M139</f>
        <v>-1.1102230246251565E-16</v>
      </c>
      <c r="N149" s="5"/>
      <c r="O149" s="113" t="s">
        <v>221</v>
      </c>
    </row>
    <row r="150" spans="1:15" ht="14.25" thickBot="1" thickTop="1">
      <c r="A150" s="5"/>
      <c r="B150" s="5"/>
      <c r="C150" s="5"/>
      <c r="D150" s="5"/>
      <c r="E150" s="1"/>
      <c r="F150" s="5"/>
      <c r="G150" s="5"/>
      <c r="H150" s="5"/>
      <c r="I150" s="9"/>
      <c r="J150" s="5"/>
      <c r="K150" s="5"/>
      <c r="N150" s="5"/>
      <c r="O150" s="34"/>
    </row>
    <row r="151" spans="1:15" ht="14.25" thickBot="1" thickTop="1">
      <c r="A151" s="5" t="s">
        <v>46</v>
      </c>
      <c r="B151" s="5" t="s">
        <v>9</v>
      </c>
      <c r="C151" s="17" t="s">
        <v>148</v>
      </c>
      <c r="D151" s="5" t="s">
        <v>9</v>
      </c>
      <c r="E151" s="15">
        <f>-G8/A8</f>
        <v>1</v>
      </c>
      <c r="F151" s="5"/>
      <c r="G151" s="5"/>
      <c r="H151" s="5"/>
      <c r="I151" s="9" t="s">
        <v>46</v>
      </c>
      <c r="J151" s="5" t="s">
        <v>9</v>
      </c>
      <c r="K151" s="15">
        <f>K139*K141*K143-K139*M141*M143-K141*M139*M143-M139*M141*K143</f>
        <v>0.9999999999999999</v>
      </c>
      <c r="L151" s="5" t="s">
        <v>6</v>
      </c>
      <c r="M151" s="15">
        <f>K139*K141*M143+K139*K143*M141+K141*K143*M139-M139*M141*M143</f>
        <v>0</v>
      </c>
      <c r="N151" s="5"/>
      <c r="O151" s="113" t="s">
        <v>222</v>
      </c>
    </row>
    <row r="152" spans="1:15" ht="13.5" thickTop="1">
      <c r="A152" s="5"/>
      <c r="B152" s="5"/>
      <c r="C152" s="5"/>
      <c r="D152" s="5"/>
      <c r="E152" s="5"/>
      <c r="F152" s="5"/>
      <c r="G152" s="5"/>
      <c r="H152" s="5"/>
      <c r="I152" s="9"/>
      <c r="J152" s="5"/>
      <c r="K152" s="5"/>
      <c r="N152" s="5"/>
      <c r="O152" s="34"/>
    </row>
    <row r="153" spans="1:15" ht="12.75">
      <c r="A153" s="11" t="s">
        <v>47</v>
      </c>
      <c r="B153" s="5"/>
      <c r="C153" s="5"/>
      <c r="D153" s="5"/>
      <c r="E153" s="5"/>
      <c r="F153" s="5"/>
      <c r="G153" s="5"/>
      <c r="H153" s="5"/>
      <c r="I153" s="9"/>
      <c r="J153" s="5"/>
      <c r="K153" s="5"/>
      <c r="N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9"/>
      <c r="J154" s="5"/>
      <c r="K154" s="5"/>
      <c r="N154" s="5"/>
      <c r="O154" s="5"/>
    </row>
    <row r="155" spans="1:15" ht="13.5" thickBot="1">
      <c r="A155" s="5"/>
      <c r="B155" s="5"/>
      <c r="C155" s="5"/>
      <c r="D155" s="5"/>
      <c r="E155" s="11" t="s">
        <v>0</v>
      </c>
      <c r="F155" s="11"/>
      <c r="G155" s="11" t="s">
        <v>1</v>
      </c>
      <c r="H155" s="11"/>
      <c r="I155" s="11" t="s">
        <v>2</v>
      </c>
      <c r="J155" s="11"/>
      <c r="K155" s="11" t="s">
        <v>3</v>
      </c>
      <c r="N155" s="5"/>
      <c r="O155" s="5"/>
    </row>
    <row r="156" spans="1:15" ht="14.25" thickBot="1" thickTop="1">
      <c r="A156" s="5"/>
      <c r="B156" s="5"/>
      <c r="C156" s="5"/>
      <c r="D156" s="5"/>
      <c r="E156" s="15">
        <f>A8</f>
        <v>1</v>
      </c>
      <c r="F156" s="5"/>
      <c r="G156" s="15">
        <f>C8</f>
        <v>0</v>
      </c>
      <c r="H156" s="5"/>
      <c r="I156" s="15">
        <f>E8</f>
        <v>0</v>
      </c>
      <c r="J156" s="5"/>
      <c r="K156" s="15">
        <f>G8</f>
        <v>-1</v>
      </c>
      <c r="N156" s="5"/>
      <c r="O156" s="113" t="s">
        <v>223</v>
      </c>
    </row>
    <row r="157" spans="1:15" ht="13.5" thickTop="1">
      <c r="A157" s="5"/>
      <c r="B157" s="5"/>
      <c r="C157" s="5"/>
      <c r="D157" s="5"/>
      <c r="E157" s="1"/>
      <c r="F157" s="5"/>
      <c r="G157" s="1"/>
      <c r="H157" s="5"/>
      <c r="I157" s="1"/>
      <c r="J157" s="5"/>
      <c r="K157" s="1"/>
      <c r="N157" s="5"/>
      <c r="O157" s="5"/>
    </row>
    <row r="158" spans="1:15" ht="15.75">
      <c r="A158" s="11" t="s">
        <v>48</v>
      </c>
      <c r="B158" s="5"/>
      <c r="C158" s="5"/>
      <c r="D158" s="5"/>
      <c r="E158" s="11" t="s">
        <v>158</v>
      </c>
      <c r="F158" s="11" t="s">
        <v>6</v>
      </c>
      <c r="G158" s="11" t="s">
        <v>159</v>
      </c>
      <c r="H158" s="11" t="s">
        <v>6</v>
      </c>
      <c r="I158" s="18" t="s">
        <v>49</v>
      </c>
      <c r="J158" s="18" t="s">
        <v>6</v>
      </c>
      <c r="K158" s="11" t="s">
        <v>3</v>
      </c>
      <c r="L158" s="11" t="s">
        <v>9</v>
      </c>
      <c r="M158" s="11">
        <v>0</v>
      </c>
      <c r="N158" s="5"/>
      <c r="O158" s="5"/>
    </row>
    <row r="159" spans="1:15" ht="13.5" thickBot="1">
      <c r="A159" s="5"/>
      <c r="B159" s="5"/>
      <c r="C159" s="5"/>
      <c r="D159" s="5"/>
      <c r="E159" s="5"/>
      <c r="F159" s="5"/>
      <c r="G159" s="5"/>
      <c r="H159" s="5"/>
      <c r="I159" s="9"/>
      <c r="J159" s="5"/>
      <c r="K159" s="5"/>
      <c r="N159" s="5"/>
      <c r="O159" s="5"/>
    </row>
    <row r="160" spans="1:15" ht="14.25" thickBot="1" thickTop="1">
      <c r="A160" s="5"/>
      <c r="B160" s="5"/>
      <c r="C160" s="5" t="s">
        <v>7</v>
      </c>
      <c r="D160" s="5"/>
      <c r="E160" s="15">
        <f>E156*(K139*K139*K139-3*K139*M139*M139)</f>
        <v>1</v>
      </c>
      <c r="F160" s="5" t="s">
        <v>6</v>
      </c>
      <c r="G160" s="15">
        <f>G156*(K139*K139-M139*M139)</f>
        <v>0</v>
      </c>
      <c r="H160" s="5" t="s">
        <v>6</v>
      </c>
      <c r="I160" s="15">
        <f>I156*K139</f>
        <v>0</v>
      </c>
      <c r="J160" s="5" t="s">
        <v>6</v>
      </c>
      <c r="K160" s="15">
        <f>K156</f>
        <v>-1</v>
      </c>
      <c r="L160" t="s">
        <v>9</v>
      </c>
      <c r="M160" s="19">
        <f>E160+G160+I160+K160</f>
        <v>0</v>
      </c>
      <c r="N160" s="5"/>
      <c r="O160" s="113" t="s">
        <v>224</v>
      </c>
    </row>
    <row r="161" spans="1:15" ht="14.25" thickBot="1" thickTop="1">
      <c r="A161" s="11" t="s">
        <v>17</v>
      </c>
      <c r="B161" s="5"/>
      <c r="C161" s="5"/>
      <c r="D161" s="5"/>
      <c r="E161" s="1"/>
      <c r="F161" s="5"/>
      <c r="G161" s="1"/>
      <c r="H161" s="5"/>
      <c r="I161" s="1"/>
      <c r="J161" s="5"/>
      <c r="K161" s="1"/>
      <c r="M161" s="1"/>
      <c r="N161" s="5"/>
      <c r="O161" s="5"/>
    </row>
    <row r="162" spans="1:15" ht="14.25" thickBot="1" thickTop="1">
      <c r="A162" s="20"/>
      <c r="B162" s="5"/>
      <c r="C162" s="5" t="s">
        <v>18</v>
      </c>
      <c r="D162" s="5"/>
      <c r="E162" s="15">
        <f>E156*(3*K139*K139*M139-M139*M139*M139)</f>
        <v>0</v>
      </c>
      <c r="F162" s="5" t="s">
        <v>6</v>
      </c>
      <c r="G162" s="15">
        <f>G156*(2*K139*M139)</f>
        <v>0</v>
      </c>
      <c r="H162" s="5" t="s">
        <v>6</v>
      </c>
      <c r="I162" s="15">
        <f>I156*M139</f>
        <v>0</v>
      </c>
      <c r="J162" s="5" t="s">
        <v>6</v>
      </c>
      <c r="K162" s="15">
        <v>0</v>
      </c>
      <c r="L162" t="s">
        <v>9</v>
      </c>
      <c r="M162" s="19">
        <f>E162+G162+I162+K162</f>
        <v>0</v>
      </c>
      <c r="N162" s="5"/>
      <c r="O162" s="113" t="s">
        <v>225</v>
      </c>
    </row>
    <row r="163" spans="1:15" ht="13.5" thickTop="1">
      <c r="A163" s="20"/>
      <c r="B163" s="5"/>
      <c r="C163" s="5"/>
      <c r="D163" s="5"/>
      <c r="E163" s="1"/>
      <c r="F163" s="5"/>
      <c r="G163" s="1"/>
      <c r="H163" s="5"/>
      <c r="I163" s="1"/>
      <c r="J163" s="5"/>
      <c r="K163" s="1"/>
      <c r="M163" s="1"/>
      <c r="N163" s="5"/>
      <c r="O163" s="5"/>
    </row>
    <row r="164" spans="1:15" ht="13.5" thickBot="1">
      <c r="A164" s="5"/>
      <c r="B164" s="5"/>
      <c r="C164" s="5"/>
      <c r="D164" s="5"/>
      <c r="E164" s="5"/>
      <c r="F164" s="5"/>
      <c r="G164" s="5"/>
      <c r="H164" s="5"/>
      <c r="I164" s="9"/>
      <c r="J164" s="5"/>
      <c r="K164" s="5"/>
      <c r="N164" s="5"/>
      <c r="O164" s="5"/>
    </row>
    <row r="165" spans="1:15" ht="14.25" thickBot="1" thickTop="1">
      <c r="A165" s="5"/>
      <c r="B165" s="5"/>
      <c r="C165" s="5" t="s">
        <v>7</v>
      </c>
      <c r="D165" s="5"/>
      <c r="E165" s="15">
        <f>E156*(K141*K141*K141-3*K141*M141*M141)</f>
        <v>1</v>
      </c>
      <c r="F165" s="5" t="s">
        <v>6</v>
      </c>
      <c r="G165" s="15">
        <f>G156*(K141*K141-M141*M141)</f>
        <v>0</v>
      </c>
      <c r="H165" s="5" t="s">
        <v>6</v>
      </c>
      <c r="I165" s="15">
        <f>I156*K141</f>
        <v>0</v>
      </c>
      <c r="J165" s="5" t="s">
        <v>6</v>
      </c>
      <c r="K165" s="15">
        <f>K156</f>
        <v>-1</v>
      </c>
      <c r="L165" t="s">
        <v>9</v>
      </c>
      <c r="M165" s="19">
        <f>E165+G165+I165+K165</f>
        <v>0</v>
      </c>
      <c r="N165" s="5"/>
      <c r="O165" s="113" t="s">
        <v>226</v>
      </c>
    </row>
    <row r="166" spans="1:15" ht="14.25" thickBot="1" thickTop="1">
      <c r="A166" s="11" t="s">
        <v>19</v>
      </c>
      <c r="B166" s="5"/>
      <c r="C166" s="5"/>
      <c r="D166" s="5"/>
      <c r="E166" s="1"/>
      <c r="F166" s="5"/>
      <c r="G166" s="1"/>
      <c r="H166" s="5"/>
      <c r="I166" s="1"/>
      <c r="J166" s="5"/>
      <c r="K166" s="1"/>
      <c r="M166" s="1"/>
      <c r="N166" s="5"/>
      <c r="O166" s="5"/>
    </row>
    <row r="167" spans="1:15" ht="14.25" thickBot="1" thickTop="1">
      <c r="A167" s="5"/>
      <c r="B167" s="5"/>
      <c r="C167" s="5" t="s">
        <v>18</v>
      </c>
      <c r="D167" s="5"/>
      <c r="E167" s="15">
        <f>E156*(3*K141*K141*M141-M141*M141*M141)</f>
        <v>-1.1102230246251565E-16</v>
      </c>
      <c r="F167" s="5" t="s">
        <v>6</v>
      </c>
      <c r="G167" s="15">
        <f>G156*(2*K141*M141)</f>
        <v>0</v>
      </c>
      <c r="H167" s="5" t="s">
        <v>6</v>
      </c>
      <c r="I167" s="15">
        <f>I156*M141</f>
        <v>0</v>
      </c>
      <c r="J167" s="5" t="s">
        <v>6</v>
      </c>
      <c r="K167" s="15">
        <v>0</v>
      </c>
      <c r="L167" t="s">
        <v>9</v>
      </c>
      <c r="M167" s="19">
        <f>E167+G167+I167+K167</f>
        <v>-1.1102230246251565E-16</v>
      </c>
      <c r="N167" s="5"/>
      <c r="O167" s="113" t="s">
        <v>227</v>
      </c>
    </row>
    <row r="168" spans="1:15" ht="13.5" thickTop="1">
      <c r="A168" s="5"/>
      <c r="B168" s="5"/>
      <c r="C168" s="5"/>
      <c r="D168" s="5"/>
      <c r="E168" s="1"/>
      <c r="F168" s="5"/>
      <c r="G168" s="1"/>
      <c r="H168" s="5"/>
      <c r="I168" s="1"/>
      <c r="J168" s="5"/>
      <c r="K168" s="1"/>
      <c r="M168" s="1"/>
      <c r="N168" s="5"/>
      <c r="O168" s="5"/>
    </row>
    <row r="169" spans="1:15" ht="13.5" thickBo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4.25" thickBot="1" thickTop="1">
      <c r="A170" s="5"/>
      <c r="B170" s="5"/>
      <c r="C170" s="5" t="s">
        <v>7</v>
      </c>
      <c r="D170" s="5"/>
      <c r="E170" s="15">
        <f>E156*(K143*K143*K143-3*K143*M143*M143)</f>
        <v>1</v>
      </c>
      <c r="F170" s="5" t="s">
        <v>6</v>
      </c>
      <c r="G170" s="15">
        <f>G156*(K143*K143-M143*M143)</f>
        <v>0</v>
      </c>
      <c r="H170" s="5" t="s">
        <v>6</v>
      </c>
      <c r="I170" s="15">
        <f>I156*K143</f>
        <v>0</v>
      </c>
      <c r="J170" s="5" t="s">
        <v>6</v>
      </c>
      <c r="K170" s="15">
        <f>K156</f>
        <v>-1</v>
      </c>
      <c r="L170" s="5" t="s">
        <v>9</v>
      </c>
      <c r="M170" s="19">
        <f>E170+G170+I170+K170</f>
        <v>0</v>
      </c>
      <c r="N170" s="5"/>
      <c r="O170" s="113" t="s">
        <v>228</v>
      </c>
    </row>
    <row r="171" spans="1:15" ht="14.25" thickBot="1" thickTop="1">
      <c r="A171" s="11" t="s">
        <v>20</v>
      </c>
      <c r="B171" s="5"/>
      <c r="C171" s="5"/>
      <c r="D171" s="5"/>
      <c r="E171" s="1"/>
      <c r="F171" s="5"/>
      <c r="G171" s="1"/>
      <c r="H171" s="5"/>
      <c r="I171" s="1"/>
      <c r="J171" s="5"/>
      <c r="K171" s="1"/>
      <c r="L171" s="5"/>
      <c r="M171" s="1"/>
      <c r="N171" s="5"/>
      <c r="O171" s="5"/>
    </row>
    <row r="172" spans="1:15" ht="14.25" thickBot="1" thickTop="1">
      <c r="A172" s="5"/>
      <c r="B172" s="5"/>
      <c r="C172" s="5" t="s">
        <v>18</v>
      </c>
      <c r="D172" s="5"/>
      <c r="E172" s="15">
        <f>E156*(3*K143*K143*M143-M143*M143*M143)</f>
        <v>1.1102230246251565E-16</v>
      </c>
      <c r="F172" s="5" t="s">
        <v>6</v>
      </c>
      <c r="G172" s="15">
        <f>G156*(2*K143*M143)</f>
        <v>0</v>
      </c>
      <c r="H172" s="5" t="s">
        <v>6</v>
      </c>
      <c r="I172" s="15">
        <f>I156*M143</f>
        <v>0</v>
      </c>
      <c r="J172" s="5" t="s">
        <v>6</v>
      </c>
      <c r="K172" s="15">
        <v>0</v>
      </c>
      <c r="L172" t="s">
        <v>9</v>
      </c>
      <c r="M172" s="19">
        <f>E172+G172+I172+K172</f>
        <v>1.1102230246251565E-16</v>
      </c>
      <c r="N172" s="5"/>
      <c r="O172" s="113" t="s">
        <v>229</v>
      </c>
    </row>
    <row r="173" spans="1:15" ht="14.25" thickBot="1" thickTop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5" ht="15.75">
      <c r="A175" s="114" t="s">
        <v>194</v>
      </c>
    </row>
    <row r="177" ht="12.75">
      <c r="A177" t="s">
        <v>195</v>
      </c>
    </row>
    <row r="179" ht="12.75">
      <c r="A179" t="s">
        <v>196</v>
      </c>
    </row>
    <row r="181" ht="12.75">
      <c r="A181" t="s">
        <v>197</v>
      </c>
    </row>
    <row r="183" ht="12.75">
      <c r="A183" t="s">
        <v>212</v>
      </c>
    </row>
    <row r="184" ht="12.75">
      <c r="A184" t="s">
        <v>213</v>
      </c>
    </row>
    <row r="185" ht="12.75">
      <c r="A185" t="s">
        <v>214</v>
      </c>
    </row>
    <row r="187" ht="12.75">
      <c r="A187" s="47" t="s">
        <v>242</v>
      </c>
    </row>
    <row r="189" ht="12.75">
      <c r="A189" t="s">
        <v>245</v>
      </c>
    </row>
    <row r="191" ht="12.75">
      <c r="A191" t="s">
        <v>246</v>
      </c>
    </row>
    <row r="193" ht="12.75">
      <c r="A193" t="s">
        <v>237</v>
      </c>
    </row>
    <row r="194" ht="12.75">
      <c r="A194" t="s">
        <v>230</v>
      </c>
    </row>
    <row r="196" ht="12.75">
      <c r="A196" t="s">
        <v>231</v>
      </c>
    </row>
    <row r="198" ht="12.75">
      <c r="A198" t="s">
        <v>260</v>
      </c>
    </row>
    <row r="199" ht="12.75">
      <c r="A199" t="s">
        <v>261</v>
      </c>
    </row>
    <row r="200" ht="12.75">
      <c r="A200" t="s">
        <v>302</v>
      </c>
    </row>
    <row r="202" ht="12.75">
      <c r="A202" t="s">
        <v>232</v>
      </c>
    </row>
    <row r="204" ht="12.75">
      <c r="A204" t="s">
        <v>233</v>
      </c>
    </row>
    <row r="206" ht="12.75">
      <c r="A206" t="s">
        <v>234</v>
      </c>
    </row>
    <row r="208" ht="12.75">
      <c r="A208" t="s">
        <v>235</v>
      </c>
    </row>
    <row r="210" ht="12.75">
      <c r="A210" t="s">
        <v>236</v>
      </c>
    </row>
    <row r="212" ht="12.75">
      <c r="A212" t="s">
        <v>238</v>
      </c>
    </row>
    <row r="213" ht="12.75">
      <c r="A213" t="s">
        <v>239</v>
      </c>
    </row>
    <row r="215" ht="12.75">
      <c r="A215" s="50" t="s">
        <v>240</v>
      </c>
    </row>
    <row r="217" ht="12.75">
      <c r="A217" t="s">
        <v>241</v>
      </c>
    </row>
    <row r="219" ht="12.75">
      <c r="A219" s="47" t="s">
        <v>286</v>
      </c>
    </row>
    <row r="221" ht="12.75">
      <c r="A221" t="s">
        <v>243</v>
      </c>
    </row>
    <row r="223" ht="12.75">
      <c r="A223" t="s">
        <v>244</v>
      </c>
    </row>
    <row r="225" ht="12.75">
      <c r="A225" t="s">
        <v>288</v>
      </c>
    </row>
    <row r="227" ht="12.75">
      <c r="A227" t="s">
        <v>247</v>
      </c>
    </row>
    <row r="228" ht="12.75">
      <c r="A228" t="s">
        <v>230</v>
      </c>
    </row>
    <row r="230" ht="12.75">
      <c r="A230" t="s">
        <v>248</v>
      </c>
    </row>
    <row r="232" ht="12.75">
      <c r="A232" t="s">
        <v>258</v>
      </c>
    </row>
    <row r="233" ht="12.75">
      <c r="A233" t="s">
        <v>259</v>
      </c>
    </row>
    <row r="234" ht="12.75">
      <c r="A234" t="s">
        <v>303</v>
      </c>
    </row>
    <row r="236" ht="12.75">
      <c r="A236" t="s">
        <v>249</v>
      </c>
    </row>
    <row r="238" ht="12.75">
      <c r="A238" t="s">
        <v>250</v>
      </c>
    </row>
    <row r="240" ht="12.75">
      <c r="A240" t="s">
        <v>251</v>
      </c>
    </row>
    <row r="242" ht="12.75">
      <c r="A242" t="s">
        <v>252</v>
      </c>
    </row>
    <row r="244" ht="12.75">
      <c r="A244" t="s">
        <v>253</v>
      </c>
    </row>
    <row r="246" ht="12.75">
      <c r="A246" t="s">
        <v>254</v>
      </c>
    </row>
    <row r="247" ht="12.75">
      <c r="A247" t="s">
        <v>255</v>
      </c>
    </row>
    <row r="249" ht="12.75">
      <c r="A249" s="50" t="s">
        <v>256</v>
      </c>
    </row>
    <row r="251" ht="12.75">
      <c r="A251" t="s">
        <v>257</v>
      </c>
    </row>
    <row r="253" ht="12.75">
      <c r="A253" s="47" t="s">
        <v>285</v>
      </c>
    </row>
    <row r="255" ht="12.75">
      <c r="A255" t="s">
        <v>270</v>
      </c>
    </row>
    <row r="256" ht="12.75">
      <c r="A256" t="s">
        <v>263</v>
      </c>
    </row>
    <row r="257" ht="12.75">
      <c r="A257" t="s">
        <v>264</v>
      </c>
    </row>
    <row r="259" ht="14.25">
      <c r="A259" t="s">
        <v>269</v>
      </c>
    </row>
    <row r="260" ht="14.25">
      <c r="A260" t="s">
        <v>265</v>
      </c>
    </row>
    <row r="261" ht="14.25">
      <c r="A261" t="s">
        <v>266</v>
      </c>
    </row>
    <row r="263" ht="12.75">
      <c r="A263" t="s">
        <v>267</v>
      </c>
    </row>
    <row r="264" ht="12.75">
      <c r="A264" t="s">
        <v>268</v>
      </c>
    </row>
    <row r="266" ht="12.75">
      <c r="A266" t="s">
        <v>271</v>
      </c>
    </row>
    <row r="268" ht="15.75">
      <c r="A268" s="114" t="s">
        <v>272</v>
      </c>
    </row>
    <row r="269" ht="15.75">
      <c r="A269" s="114" t="s">
        <v>262</v>
      </c>
    </row>
    <row r="270" ht="15.75">
      <c r="A270" s="114"/>
    </row>
    <row r="271" ht="12.75">
      <c r="A271" s="50" t="s">
        <v>287</v>
      </c>
    </row>
    <row r="272" ht="12.75">
      <c r="A272" s="50"/>
    </row>
    <row r="273" ht="12.75">
      <c r="A273" s="50" t="s">
        <v>273</v>
      </c>
    </row>
    <row r="275" ht="12.75">
      <c r="A275" t="s">
        <v>275</v>
      </c>
    </row>
    <row r="277" ht="12.75">
      <c r="A277" t="s">
        <v>274</v>
      </c>
    </row>
    <row r="279" ht="12.75">
      <c r="A279" t="s">
        <v>276</v>
      </c>
    </row>
    <row r="281" ht="12.75">
      <c r="A281" t="s">
        <v>274</v>
      </c>
    </row>
    <row r="283" ht="12.75">
      <c r="A283" t="s">
        <v>277</v>
      </c>
    </row>
    <row r="285" ht="12.75">
      <c r="A285" t="s">
        <v>274</v>
      </c>
    </row>
    <row r="287" ht="12.75">
      <c r="A287" t="s">
        <v>278</v>
      </c>
    </row>
    <row r="289" ht="14.25">
      <c r="A289" t="s">
        <v>279</v>
      </c>
    </row>
    <row r="290" ht="14.25">
      <c r="A290" t="s">
        <v>280</v>
      </c>
    </row>
    <row r="291" ht="12.75">
      <c r="A291" t="s">
        <v>283</v>
      </c>
    </row>
    <row r="293" ht="12.75">
      <c r="A293" t="s">
        <v>281</v>
      </c>
    </row>
    <row r="295" ht="12.75">
      <c r="A295" t="s">
        <v>282</v>
      </c>
    </row>
    <row r="297" ht="12.75">
      <c r="A297" t="s">
        <v>284</v>
      </c>
    </row>
    <row r="299" ht="18">
      <c r="E299" s="115" t="s">
        <v>289</v>
      </c>
    </row>
    <row r="300" ht="12.75" customHeight="1">
      <c r="E300" s="115"/>
    </row>
    <row r="301" spans="1:5" ht="12.75" customHeight="1">
      <c r="A301" t="s">
        <v>301</v>
      </c>
      <c r="E301" s="115"/>
    </row>
    <row r="302" ht="12.75" customHeight="1">
      <c r="A302" s="114"/>
    </row>
    <row r="303" ht="12.75" customHeight="1">
      <c r="A303" s="50" t="s">
        <v>292</v>
      </c>
    </row>
    <row r="304" ht="12.75" customHeight="1">
      <c r="A304" s="114"/>
    </row>
    <row r="305" ht="12.75" customHeight="1"/>
    <row r="306" ht="12.75" customHeight="1">
      <c r="A306" t="s">
        <v>293</v>
      </c>
    </row>
    <row r="307" ht="12.75" customHeight="1"/>
    <row r="308" ht="12.75" customHeight="1"/>
    <row r="309" ht="12.75" customHeight="1">
      <c r="A309" t="s">
        <v>327</v>
      </c>
    </row>
    <row r="310" ht="12.75" customHeight="1">
      <c r="A310" t="s">
        <v>294</v>
      </c>
    </row>
    <row r="311" ht="12.75" customHeight="1"/>
    <row r="312" ht="12.75" customHeight="1"/>
    <row r="313" spans="1:5" ht="12.75" customHeight="1">
      <c r="A313" t="s">
        <v>295</v>
      </c>
      <c r="E313" t="s">
        <v>297</v>
      </c>
    </row>
    <row r="314" ht="12.75" customHeight="1"/>
    <row r="315" ht="12.75" customHeight="1"/>
    <row r="316" ht="12.75" customHeight="1"/>
    <row r="317" ht="12.75" customHeight="1">
      <c r="A317" t="s">
        <v>296</v>
      </c>
    </row>
    <row r="318" ht="12.75" customHeight="1"/>
    <row r="319" ht="12.75" customHeight="1"/>
    <row r="320" ht="12.75" customHeight="1">
      <c r="A320" t="s">
        <v>326</v>
      </c>
    </row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>
      <c r="A330" t="s">
        <v>328</v>
      </c>
    </row>
    <row r="331" ht="12.75" customHeight="1"/>
    <row r="332" ht="12.75" customHeight="1"/>
    <row r="333" ht="12.75" customHeight="1"/>
    <row r="334" ht="12.75" customHeight="1"/>
    <row r="335" ht="12.75" customHeight="1">
      <c r="A335" t="s">
        <v>329</v>
      </c>
    </row>
    <row r="336" ht="12.75" customHeight="1"/>
    <row r="337" ht="12.75" customHeight="1"/>
    <row r="338" ht="12.75" customHeight="1">
      <c r="O338" s="47" t="s">
        <v>298</v>
      </c>
    </row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>
      <c r="A349" t="s">
        <v>299</v>
      </c>
    </row>
    <row r="350" ht="12.75" customHeight="1">
      <c r="A350" t="s">
        <v>300</v>
      </c>
    </row>
    <row r="351" ht="12.75" customHeight="1"/>
    <row r="352" ht="18">
      <c r="E352" s="115" t="s">
        <v>290</v>
      </c>
    </row>
    <row r="354" ht="12.75">
      <c r="A354" t="s">
        <v>304</v>
      </c>
    </row>
    <row r="356" ht="12.75">
      <c r="A356" t="s">
        <v>307</v>
      </c>
    </row>
    <row r="358" ht="12.75">
      <c r="A358" t="s">
        <v>315</v>
      </c>
    </row>
    <row r="360" ht="18">
      <c r="E360" s="115" t="s">
        <v>291</v>
      </c>
    </row>
    <row r="362" ht="12.75">
      <c r="A362" t="s">
        <v>304</v>
      </c>
    </row>
    <row r="364" ht="12.75">
      <c r="A364" t="s">
        <v>308</v>
      </c>
    </row>
    <row r="366" ht="12.75">
      <c r="A366" t="s">
        <v>309</v>
      </c>
    </row>
    <row r="367" ht="12.75">
      <c r="A367" t="s">
        <v>310</v>
      </c>
    </row>
    <row r="369" ht="12.75">
      <c r="A369" t="s">
        <v>330</v>
      </c>
    </row>
    <row r="370" ht="12.75">
      <c r="A370" t="s">
        <v>331</v>
      </c>
    </row>
    <row r="371" ht="12.75">
      <c r="A371" t="s">
        <v>306</v>
      </c>
    </row>
    <row r="373" ht="12.75">
      <c r="A373" t="s">
        <v>311</v>
      </c>
    </row>
    <row r="374" ht="12.75">
      <c r="A374" t="s">
        <v>312</v>
      </c>
    </row>
    <row r="377" spans="1:9" ht="12.75">
      <c r="A377" t="s">
        <v>313</v>
      </c>
      <c r="I377" t="s">
        <v>314</v>
      </c>
    </row>
  </sheetData>
  <printOptions/>
  <pageMargins left="0.75" right="0.75" top="1" bottom="1" header="0.5" footer="0.5"/>
  <pageSetup orientation="portrait" paperSize="9"/>
  <legacyDrawing r:id="rId14"/>
  <oleObjects>
    <oleObject progId="Equation.3" shapeId="95462" r:id="rId1"/>
    <oleObject progId="Equation.3" shapeId="119211" r:id="rId2"/>
    <oleObject progId="Equation.3" shapeId="141966" r:id="rId3"/>
    <oleObject progId="Equation.3" shapeId="144343" r:id="rId4"/>
    <oleObject progId="Equation.3" shapeId="145719" r:id="rId5"/>
    <oleObject progId="Equation.3" shapeId="163645" r:id="rId6"/>
    <oleObject progId="Equation.3" shapeId="168671" r:id="rId7"/>
    <oleObject progId="Equation.3" shapeId="179796" r:id="rId8"/>
    <oleObject progId="Equation.3" shapeId="207429" r:id="rId9"/>
    <oleObject progId="Equation.3" shapeId="212269" r:id="rId10"/>
    <oleObject progId="Equation.3" shapeId="50760" r:id="rId11"/>
    <oleObject progId="Equation.3" shapeId="68094" r:id="rId12"/>
    <oleObject progId="Equation.3" shapeId="87413" r:id="rId1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A1">
      <selection activeCell="I33" sqref="I33"/>
    </sheetView>
  </sheetViews>
  <sheetFormatPr defaultColWidth="9.140625" defaultRowHeight="12.75"/>
  <cols>
    <col min="1" max="1" width="12.28125" style="0" customWidth="1"/>
    <col min="2" max="2" width="1.7109375" style="0" customWidth="1"/>
    <col min="3" max="3" width="12.28125" style="0" customWidth="1"/>
    <col min="4" max="4" width="1.7109375" style="0" customWidth="1"/>
    <col min="5" max="5" width="12.28125" style="0" customWidth="1"/>
    <col min="6" max="6" width="1.7109375" style="0" customWidth="1"/>
    <col min="7" max="7" width="12.28125" style="0" customWidth="1"/>
    <col min="8" max="8" width="1.7109375" style="0" customWidth="1"/>
    <col min="9" max="9" width="12.28125" style="0" customWidth="1"/>
    <col min="10" max="10" width="1.7109375" style="0" customWidth="1"/>
    <col min="11" max="11" width="12.28125" style="0" customWidth="1"/>
    <col min="12" max="12" width="1.7109375" style="0" customWidth="1"/>
    <col min="13" max="13" width="12.28125" style="0" customWidth="1"/>
    <col min="14" max="14" width="1.7109375" style="0" customWidth="1"/>
    <col min="15" max="15" width="15.421875" style="0" customWidth="1"/>
    <col min="16" max="16" width="13.28125" style="0" customWidth="1"/>
    <col min="20" max="20" width="11.7109375" style="0" customWidth="1"/>
    <col min="21" max="21" width="11.421875" style="0" customWidth="1"/>
  </cols>
  <sheetData>
    <row r="1" spans="1:15" ht="12.75">
      <c r="A1" s="35"/>
      <c r="B1" s="35"/>
      <c r="C1" s="35"/>
      <c r="D1" s="35"/>
      <c r="E1" s="35"/>
      <c r="F1" s="35"/>
      <c r="G1" s="35"/>
      <c r="H1" s="1"/>
      <c r="I1" s="12"/>
      <c r="J1" s="1"/>
      <c r="K1" s="1"/>
      <c r="L1" s="1"/>
      <c r="M1" s="1"/>
      <c r="N1" s="1"/>
      <c r="O1" s="1"/>
    </row>
    <row r="2" spans="1:15" ht="12.75">
      <c r="A2" s="8"/>
      <c r="B2" s="35"/>
      <c r="C2" s="35"/>
      <c r="D2" s="35"/>
      <c r="E2" s="35" t="s">
        <v>138</v>
      </c>
      <c r="F2" s="35"/>
      <c r="G2" s="35"/>
      <c r="H2" s="1"/>
      <c r="I2" s="12"/>
      <c r="J2" s="1"/>
      <c r="K2" s="1"/>
      <c r="L2" s="1"/>
      <c r="M2" s="1"/>
      <c r="N2" s="1"/>
      <c r="O2" s="1"/>
    </row>
    <row r="3" spans="1:15" ht="12.75">
      <c r="A3" s="35"/>
      <c r="B3" s="35"/>
      <c r="C3" s="35"/>
      <c r="D3" s="35"/>
      <c r="E3" s="35"/>
      <c r="F3" s="35"/>
      <c r="G3" s="35"/>
      <c r="H3" s="1"/>
      <c r="I3" s="12"/>
      <c r="J3" s="1"/>
      <c r="K3" s="1"/>
      <c r="L3" s="1"/>
      <c r="M3" s="1"/>
      <c r="N3" s="1"/>
      <c r="O3" s="1"/>
    </row>
    <row r="4" spans="1:15" ht="12.75">
      <c r="A4" s="35" t="s">
        <v>56</v>
      </c>
      <c r="B4" s="35" t="s">
        <v>9</v>
      </c>
      <c r="C4" s="35" t="s">
        <v>57</v>
      </c>
      <c r="D4" s="35"/>
      <c r="E4" s="35"/>
      <c r="F4" s="35"/>
      <c r="G4" s="35"/>
      <c r="H4" s="1"/>
      <c r="I4" s="12"/>
      <c r="J4" s="1"/>
      <c r="K4" s="1"/>
      <c r="L4" s="1"/>
      <c r="M4" s="1"/>
      <c r="N4" s="1"/>
      <c r="O4" s="1"/>
    </row>
    <row r="5" spans="1:15" ht="12.75">
      <c r="A5" s="35"/>
      <c r="B5" s="35"/>
      <c r="C5" s="35"/>
      <c r="D5" s="35"/>
      <c r="E5" s="35"/>
      <c r="F5" s="35"/>
      <c r="G5" s="35"/>
      <c r="H5" s="1"/>
      <c r="I5" s="12"/>
      <c r="J5" s="1"/>
      <c r="K5" s="1"/>
      <c r="L5" s="1"/>
      <c r="M5" s="1"/>
      <c r="N5" s="1"/>
      <c r="O5" s="1"/>
    </row>
    <row r="6" spans="1:15" ht="13.5" thickBot="1">
      <c r="A6" s="35"/>
      <c r="B6" s="35"/>
      <c r="C6" s="8" t="s">
        <v>7</v>
      </c>
      <c r="D6" s="8"/>
      <c r="E6" s="8" t="s">
        <v>8</v>
      </c>
      <c r="F6" s="35"/>
      <c r="G6" s="35"/>
      <c r="H6" s="1"/>
      <c r="I6" s="12"/>
      <c r="J6" s="1"/>
      <c r="K6" s="1"/>
      <c r="L6" s="1"/>
      <c r="M6" s="1"/>
      <c r="N6" s="1"/>
      <c r="O6" s="1"/>
    </row>
    <row r="7" spans="1:15" ht="14.25" thickBot="1" thickTop="1">
      <c r="A7" s="1" t="s">
        <v>56</v>
      </c>
      <c r="B7" s="1" t="s">
        <v>9</v>
      </c>
      <c r="C7" s="3">
        <f>'Equazione di 3°'!G78</f>
      </c>
      <c r="D7" s="8" t="s">
        <v>6</v>
      </c>
      <c r="E7" s="3">
        <f>'Equazione di 3°'!I78</f>
      </c>
      <c r="F7" s="35"/>
      <c r="O7" s="41"/>
    </row>
    <row r="8" spans="1:15" ht="14.25" thickBot="1" thickTop="1">
      <c r="A8" s="1"/>
      <c r="B8" s="1"/>
      <c r="C8" s="1"/>
      <c r="D8" s="8"/>
      <c r="E8" s="1"/>
      <c r="F8" s="35"/>
      <c r="O8" s="41"/>
    </row>
    <row r="9" spans="1:15" ht="14.25" thickBot="1" thickTop="1">
      <c r="A9" s="38" t="s">
        <v>61</v>
      </c>
      <c r="B9" s="1" t="s">
        <v>9</v>
      </c>
      <c r="C9" s="6" t="e">
        <f>SQRT(C7*C7+E7*E7)</f>
        <v>#VALUE!</v>
      </c>
      <c r="D9" s="8"/>
      <c r="E9" s="1"/>
      <c r="F9" s="35"/>
      <c r="O9" s="41"/>
    </row>
    <row r="10" spans="1:15" ht="14.25" thickBot="1" thickTop="1">
      <c r="A10" s="1"/>
      <c r="B10" s="1"/>
      <c r="C10" s="1"/>
      <c r="D10" s="8"/>
      <c r="E10" s="1"/>
      <c r="F10" s="35"/>
      <c r="O10" s="41"/>
    </row>
    <row r="11" spans="1:15" ht="14.25" thickBot="1" thickTop="1">
      <c r="A11" s="1" t="s">
        <v>62</v>
      </c>
      <c r="B11" s="40" t="s">
        <v>9</v>
      </c>
      <c r="C11" s="6" t="e">
        <f>E7/C9</f>
        <v>#VALUE!</v>
      </c>
      <c r="D11" s="8"/>
      <c r="E11" s="1"/>
      <c r="F11" s="35"/>
      <c r="O11" s="41"/>
    </row>
    <row r="12" spans="1:15" ht="14.25" thickBot="1" thickTop="1">
      <c r="A12" s="35"/>
      <c r="B12" s="35"/>
      <c r="C12" s="35"/>
      <c r="D12" s="8"/>
      <c r="E12" s="1"/>
      <c r="F12" s="35"/>
      <c r="O12" s="41"/>
    </row>
    <row r="13" spans="1:15" ht="14.25" thickBot="1" thickTop="1">
      <c r="A13" s="1" t="s">
        <v>63</v>
      </c>
      <c r="B13" s="40" t="s">
        <v>9</v>
      </c>
      <c r="C13" s="6" t="e">
        <f>C7/C9</f>
        <v>#VALUE!</v>
      </c>
      <c r="D13" s="8"/>
      <c r="E13" s="1"/>
      <c r="F13" s="35"/>
      <c r="O13" s="41"/>
    </row>
    <row r="14" spans="1:15" ht="14.25" thickBot="1" thickTop="1">
      <c r="A14" s="1"/>
      <c r="B14" s="1"/>
      <c r="C14" s="1"/>
      <c r="D14" s="8"/>
      <c r="E14" s="1"/>
      <c r="F14" s="35"/>
      <c r="O14" s="41"/>
    </row>
    <row r="15" spans="1:21" ht="14.25" thickBot="1" thickTop="1">
      <c r="A15" t="s">
        <v>59</v>
      </c>
      <c r="E15" s="37" t="str">
        <f>IF(C7&gt;0,IF(E7&gt;0,"I°",IF(E7&lt;0,"IV°","")),IF(C7&lt;0,IF(E7&gt;0,"II°",IF(E7&lt;0,"III°","")),""))</f>
        <v>I°</v>
      </c>
      <c r="I15" t="s">
        <v>60</v>
      </c>
      <c r="J15" s="1"/>
      <c r="L15" s="1"/>
      <c r="M15" s="37" t="e">
        <f>IF(E15="I°",ASIN(C11),IF(E15="IV°",ASIN(C11),IF(E15="II°",ASIN(-1*C11)+PI(),IF(E15="III°",ASIN(-1*C11)+PI(),""))))</f>
        <v>#VALUE!</v>
      </c>
      <c r="N15" s="1"/>
      <c r="O15" s="41"/>
      <c r="Q15" s="60"/>
      <c r="U15" s="60"/>
    </row>
    <row r="16" spans="10:21" ht="14.25" thickBot="1" thickTop="1">
      <c r="J16" s="1"/>
      <c r="L16" s="1"/>
      <c r="N16" s="1"/>
      <c r="Q16" s="60"/>
      <c r="U16" s="60"/>
    </row>
    <row r="17" spans="1:21" ht="14.25" thickBot="1" thickTop="1">
      <c r="A17" t="s">
        <v>59</v>
      </c>
      <c r="E17" s="37">
        <f>IF(C7=0,IF(E7&gt;0,"I° - II°",IF(E7&lt;0,"III° - IV°",)),"")</f>
      </c>
      <c r="I17" t="s">
        <v>60</v>
      </c>
      <c r="J17" s="1"/>
      <c r="L17" s="1"/>
      <c r="M17" s="37">
        <f>IF(E17="I° - II°",PI()/2,IF(E17="III° - IV°",PI()*3/2,""))</f>
      </c>
      <c r="N17" s="1"/>
      <c r="O17" s="41"/>
      <c r="Q17" s="60"/>
      <c r="U17" s="60"/>
    </row>
    <row r="18" spans="10:21" ht="14.25" thickBot="1" thickTop="1">
      <c r="J18" s="1"/>
      <c r="L18" s="1"/>
      <c r="N18" s="1"/>
      <c r="Q18" s="60"/>
      <c r="U18" s="60"/>
    </row>
    <row r="19" spans="1:21" ht="14.25" thickBot="1" thickTop="1">
      <c r="A19" t="s">
        <v>59</v>
      </c>
      <c r="E19" s="37">
        <f>IF(E7=0,IF(C7&gt;0,"I° - IV°",IF(C7&lt;0,"II° - III°",)),"")</f>
      </c>
      <c r="I19" t="s">
        <v>60</v>
      </c>
      <c r="J19" s="1"/>
      <c r="L19" s="1"/>
      <c r="M19" s="37">
        <f>IF(E19="II° - III°",PI(),IF(E19="I° - IV°",0,""))</f>
      </c>
      <c r="N19" s="1"/>
      <c r="O19" s="41"/>
      <c r="Q19" s="60"/>
      <c r="U19" s="60"/>
    </row>
    <row r="20" spans="5:21" ht="14.25" thickBot="1" thickTop="1">
      <c r="E20" s="60"/>
      <c r="J20" s="1"/>
      <c r="L20" s="1"/>
      <c r="M20" s="60"/>
      <c r="N20" s="1"/>
      <c r="Q20" s="60"/>
      <c r="U20" s="60"/>
    </row>
    <row r="21" spans="8:21" ht="14.25" thickBot="1" thickTop="1">
      <c r="H21" s="1"/>
      <c r="K21" s="36" t="s">
        <v>58</v>
      </c>
      <c r="L21" s="1" t="s">
        <v>9</v>
      </c>
      <c r="M21" s="46" t="e">
        <f>SUM(M15:M19)</f>
        <v>#VALUE!</v>
      </c>
      <c r="N21" s="1"/>
      <c r="O21" s="41"/>
      <c r="Q21" s="60"/>
      <c r="U21" s="60"/>
    </row>
    <row r="22" spans="1:21" ht="13.5" thickTop="1">
      <c r="A22" s="1"/>
      <c r="B22" s="1"/>
      <c r="C22" s="1"/>
      <c r="D22" s="35"/>
      <c r="E22" s="35"/>
      <c r="F22" s="35"/>
      <c r="G22" s="35"/>
      <c r="H22" s="1"/>
      <c r="N22" s="1"/>
      <c r="Q22" s="60"/>
      <c r="U22" s="60"/>
    </row>
    <row r="23" spans="1:20" ht="15.75">
      <c r="A23" s="35" t="s">
        <v>139</v>
      </c>
      <c r="B23" s="1"/>
      <c r="C23" s="1"/>
      <c r="D23" s="35"/>
      <c r="J23" s="1"/>
      <c r="K23" s="1"/>
      <c r="L23" s="1"/>
      <c r="M23" s="1"/>
      <c r="N23" s="1"/>
      <c r="O23" s="42"/>
      <c r="P23" s="1"/>
      <c r="T23" s="39"/>
    </row>
    <row r="24" spans="1:20" ht="13.5" thickBot="1">
      <c r="A24" s="12"/>
      <c r="B24" s="1"/>
      <c r="C24" s="1"/>
      <c r="D24" s="35"/>
      <c r="J24" s="1"/>
      <c r="K24" s="1"/>
      <c r="L24" s="1"/>
      <c r="M24" s="1"/>
      <c r="N24" s="1"/>
      <c r="O24" s="1"/>
      <c r="P24" s="1"/>
      <c r="T24" s="39"/>
    </row>
    <row r="25" spans="1:20" ht="14.25" thickBot="1" thickTop="1">
      <c r="A25" s="1" t="s">
        <v>65</v>
      </c>
      <c r="B25" s="1" t="s">
        <v>9</v>
      </c>
      <c r="C25" s="6" t="e">
        <f>POWER(C9,1/3)</f>
        <v>#VALUE!</v>
      </c>
      <c r="D25" s="35"/>
      <c r="J25" s="1"/>
      <c r="K25" s="1"/>
      <c r="L25" s="1"/>
      <c r="M25" s="1"/>
      <c r="N25" s="1"/>
      <c r="O25" s="42"/>
      <c r="P25" s="1"/>
      <c r="T25" s="39"/>
    </row>
    <row r="26" spans="1:20" ht="14.25" thickBot="1" thickTop="1">
      <c r="A26" s="1"/>
      <c r="B26" s="1"/>
      <c r="C26" s="1"/>
      <c r="D26" s="35"/>
      <c r="J26" s="1"/>
      <c r="K26" s="1"/>
      <c r="L26" s="1"/>
      <c r="M26" s="1"/>
      <c r="N26" s="1"/>
      <c r="O26" s="1"/>
      <c r="P26" s="1"/>
      <c r="T26" s="39"/>
    </row>
    <row r="27" spans="1:20" ht="14.25" thickBot="1" thickTop="1">
      <c r="A27" s="42" t="s">
        <v>67</v>
      </c>
      <c r="B27" s="1" t="s">
        <v>9</v>
      </c>
      <c r="C27" s="43" t="e">
        <f>M21/3</f>
        <v>#VALUE!</v>
      </c>
      <c r="D27" s="35"/>
      <c r="J27" s="1"/>
      <c r="K27" s="1"/>
      <c r="L27" s="1"/>
      <c r="M27" s="1"/>
      <c r="N27" s="1"/>
      <c r="O27" s="42"/>
      <c r="P27" s="1"/>
      <c r="T27" s="39"/>
    </row>
    <row r="28" spans="1:20" ht="14.25" thickBot="1" thickTop="1">
      <c r="A28" s="35"/>
      <c r="B28" s="1"/>
      <c r="C28" s="1"/>
      <c r="D28" s="35"/>
      <c r="J28" s="1"/>
      <c r="K28" s="1"/>
      <c r="L28" s="1"/>
      <c r="M28" s="1"/>
      <c r="N28" s="1"/>
      <c r="O28" s="1"/>
      <c r="P28" s="1"/>
      <c r="T28" s="39"/>
    </row>
    <row r="29" spans="1:20" ht="14.25" thickBot="1" thickTop="1">
      <c r="A29" s="44" t="s">
        <v>69</v>
      </c>
      <c r="B29" s="35" t="s">
        <v>9</v>
      </c>
      <c r="C29" s="45">
        <v>0</v>
      </c>
      <c r="E29" s="41" t="s">
        <v>64</v>
      </c>
      <c r="H29" s="1" t="s">
        <v>9</v>
      </c>
      <c r="I29" s="19" t="e">
        <f>SIN(C27)</f>
        <v>#VALUE!</v>
      </c>
      <c r="J29" s="1"/>
      <c r="K29" s="1"/>
      <c r="L29" s="1"/>
      <c r="M29" s="1"/>
      <c r="N29" s="1"/>
      <c r="O29" s="42"/>
      <c r="P29" s="1"/>
      <c r="T29" s="39"/>
    </row>
    <row r="30" spans="5:24" ht="14.25" thickBot="1" thickTop="1">
      <c r="E30" s="1"/>
      <c r="H30" s="1"/>
      <c r="J30" s="1"/>
      <c r="K30" s="1"/>
      <c r="L30" s="1"/>
      <c r="M30" s="1"/>
      <c r="N30" s="1"/>
      <c r="O30" s="1"/>
      <c r="X30" s="39"/>
    </row>
    <row r="31" spans="1:24" ht="14.25" thickBot="1" thickTop="1">
      <c r="A31" s="44" t="s">
        <v>69</v>
      </c>
      <c r="B31" s="35" t="s">
        <v>9</v>
      </c>
      <c r="C31" s="45">
        <v>0</v>
      </c>
      <c r="E31" s="42" t="s">
        <v>66</v>
      </c>
      <c r="H31" s="1" t="s">
        <v>9</v>
      </c>
      <c r="I31" s="19" t="e">
        <f>COS(C27)</f>
        <v>#VALUE!</v>
      </c>
      <c r="J31" s="1"/>
      <c r="K31" s="1"/>
      <c r="L31" s="1"/>
      <c r="M31" s="1"/>
      <c r="N31" s="1"/>
      <c r="O31" s="42"/>
      <c r="X31" s="39"/>
    </row>
    <row r="32" spans="5:24" ht="14.25" thickBot="1" thickTop="1">
      <c r="E32" s="35"/>
      <c r="F32" s="35"/>
      <c r="G32" s="35"/>
      <c r="H32" s="35"/>
      <c r="J32" s="1"/>
      <c r="K32" s="1"/>
      <c r="L32" s="1"/>
      <c r="M32" s="1"/>
      <c r="N32" s="1"/>
      <c r="X32" s="39"/>
    </row>
    <row r="33" spans="1:15" ht="14.25" thickBot="1" thickTop="1">
      <c r="A33" s="44" t="s">
        <v>69</v>
      </c>
      <c r="B33" s="35" t="s">
        <v>9</v>
      </c>
      <c r="C33" s="45">
        <v>1</v>
      </c>
      <c r="E33" s="41" t="s">
        <v>140</v>
      </c>
      <c r="H33" s="35" t="s">
        <v>9</v>
      </c>
      <c r="I33" s="19" t="e">
        <f>SIN(C27+2*PI()/3)</f>
        <v>#VALUE!</v>
      </c>
      <c r="O33" s="41"/>
    </row>
    <row r="34" ht="14.25" thickBot="1" thickTop="1">
      <c r="H34" s="35"/>
    </row>
    <row r="35" spans="1:15" ht="14.25" thickBot="1" thickTop="1">
      <c r="A35" s="44" t="s">
        <v>69</v>
      </c>
      <c r="B35" s="35" t="s">
        <v>9</v>
      </c>
      <c r="C35" s="45">
        <v>1</v>
      </c>
      <c r="E35" s="41" t="s">
        <v>141</v>
      </c>
      <c r="H35" s="35" t="s">
        <v>9</v>
      </c>
      <c r="I35" s="19" t="e">
        <f>COS(C27+2*PI()/3)</f>
        <v>#VALUE!</v>
      </c>
      <c r="O35" s="41"/>
    </row>
    <row r="36" spans="5:20" ht="14.25" thickBot="1" thickTop="1">
      <c r="E36" s="41"/>
      <c r="H36" s="35"/>
      <c r="I36" s="61"/>
      <c r="R36" s="41"/>
      <c r="T36" s="61"/>
    </row>
    <row r="37" spans="1:20" ht="14.25" thickBot="1" thickTop="1">
      <c r="A37" s="44" t="s">
        <v>69</v>
      </c>
      <c r="B37" s="35" t="s">
        <v>9</v>
      </c>
      <c r="C37" s="45">
        <v>2</v>
      </c>
      <c r="E37" s="41" t="s">
        <v>142</v>
      </c>
      <c r="H37" s="35" t="s">
        <v>9</v>
      </c>
      <c r="I37" s="19" t="e">
        <f>SIN(C27+4*PI()/3)</f>
        <v>#VALUE!</v>
      </c>
      <c r="O37" s="41"/>
      <c r="R37" s="41"/>
      <c r="T37" s="61"/>
    </row>
    <row r="38" spans="8:20" ht="14.25" thickBot="1" thickTop="1">
      <c r="H38" s="35"/>
      <c r="R38" s="41"/>
      <c r="T38" s="61"/>
    </row>
    <row r="39" spans="1:20" ht="14.25" thickBot="1" thickTop="1">
      <c r="A39" s="44" t="s">
        <v>69</v>
      </c>
      <c r="B39" s="35" t="s">
        <v>9</v>
      </c>
      <c r="C39" s="45">
        <v>2</v>
      </c>
      <c r="E39" s="41" t="s">
        <v>143</v>
      </c>
      <c r="H39" s="35" t="s">
        <v>9</v>
      </c>
      <c r="I39" s="19" t="e">
        <f>COS(C27+4*PI()/3)</f>
        <v>#VALUE!</v>
      </c>
      <c r="O39" s="41"/>
      <c r="R39" s="41"/>
      <c r="T39" s="61"/>
    </row>
    <row r="40" spans="1:20" ht="13.5" thickTop="1">
      <c r="A40" s="41"/>
      <c r="D40" s="35"/>
      <c r="E40" s="61"/>
      <c r="F40" s="35"/>
      <c r="R40" s="41"/>
      <c r="T40" s="61"/>
    </row>
    <row r="41" spans="1:15" ht="12.75">
      <c r="A41" s="35" t="s">
        <v>68</v>
      </c>
      <c r="B41" s="35"/>
      <c r="C41" s="35"/>
      <c r="D41" s="35"/>
      <c r="E41" s="35"/>
      <c r="F41" s="35"/>
      <c r="G41" s="35"/>
      <c r="H41" s="1"/>
      <c r="I41" s="12"/>
      <c r="J41" s="1"/>
      <c r="K41" s="1"/>
      <c r="L41" s="1"/>
      <c r="M41" s="1"/>
      <c r="N41" s="1"/>
      <c r="O41" s="42"/>
    </row>
    <row r="42" spans="1:15" ht="12.75">
      <c r="A42" s="35"/>
      <c r="B42" s="35"/>
      <c r="C42" s="35"/>
      <c r="D42" s="35"/>
      <c r="E42" s="35"/>
      <c r="F42" s="35"/>
      <c r="G42" s="35"/>
      <c r="H42" s="1"/>
      <c r="I42" s="12"/>
      <c r="J42" s="1"/>
      <c r="K42" s="1"/>
      <c r="L42" s="1"/>
      <c r="M42" s="1"/>
      <c r="N42" s="1"/>
      <c r="O42" s="1"/>
    </row>
    <row r="43" spans="1:15" ht="13.5" thickBot="1">
      <c r="A43" s="35"/>
      <c r="B43" s="35"/>
      <c r="C43" s="35"/>
      <c r="D43" s="35"/>
      <c r="E43" s="35"/>
      <c r="F43" s="35"/>
      <c r="G43" s="8" t="s">
        <v>7</v>
      </c>
      <c r="H43" s="8"/>
      <c r="I43" s="38" t="s">
        <v>8</v>
      </c>
      <c r="J43" s="1"/>
      <c r="K43" s="1"/>
      <c r="L43" s="1"/>
      <c r="M43" s="1"/>
      <c r="N43" s="1"/>
      <c r="O43" s="1"/>
    </row>
    <row r="44" spans="1:15" ht="14.25" thickBot="1" thickTop="1">
      <c r="A44" s="44" t="s">
        <v>69</v>
      </c>
      <c r="B44" s="35" t="s">
        <v>9</v>
      </c>
      <c r="C44" s="45">
        <v>0</v>
      </c>
      <c r="D44" s="35"/>
      <c r="E44" s="8" t="s">
        <v>70</v>
      </c>
      <c r="F44" s="35" t="s">
        <v>9</v>
      </c>
      <c r="G44" s="25" t="e">
        <f>C25*I31</f>
        <v>#VALUE!</v>
      </c>
      <c r="H44" s="1" t="s">
        <v>6</v>
      </c>
      <c r="I44" s="25" t="e">
        <f>C25*I29</f>
        <v>#VALUE!</v>
      </c>
      <c r="J44" s="1"/>
      <c r="K44" s="1"/>
      <c r="L44" s="1"/>
      <c r="M44" s="1"/>
      <c r="N44" s="1"/>
      <c r="O44" s="42"/>
    </row>
    <row r="45" spans="1:15" ht="14.25" thickBot="1" thickTop="1">
      <c r="A45" s="35"/>
      <c r="B45" s="35"/>
      <c r="C45" s="35"/>
      <c r="D45" s="35"/>
      <c r="E45" s="8"/>
      <c r="F45" s="35"/>
      <c r="G45" s="35"/>
      <c r="H45" s="1"/>
      <c r="I45" s="12"/>
      <c r="J45" s="1"/>
      <c r="K45" s="1"/>
      <c r="L45" s="1"/>
      <c r="M45" s="1"/>
      <c r="N45" s="1"/>
      <c r="O45" s="1"/>
    </row>
    <row r="46" spans="1:15" ht="14.25" thickBot="1" thickTop="1">
      <c r="A46" s="44" t="s">
        <v>69</v>
      </c>
      <c r="B46" s="35" t="s">
        <v>9</v>
      </c>
      <c r="C46" s="45">
        <v>1</v>
      </c>
      <c r="D46" s="35"/>
      <c r="E46" s="8" t="s">
        <v>71</v>
      </c>
      <c r="F46" s="35" t="s">
        <v>9</v>
      </c>
      <c r="G46" s="25" t="e">
        <f>C25*I35</f>
        <v>#VALUE!</v>
      </c>
      <c r="H46" s="1" t="s">
        <v>6</v>
      </c>
      <c r="I46" s="25" t="e">
        <f>C25*I33</f>
        <v>#VALUE!</v>
      </c>
      <c r="J46" s="1"/>
      <c r="K46" s="1"/>
      <c r="L46" s="1"/>
      <c r="M46" s="1"/>
      <c r="N46" s="1"/>
      <c r="O46" s="42"/>
    </row>
    <row r="47" spans="1:15" ht="14.25" thickBot="1" thickTop="1">
      <c r="A47" s="35"/>
      <c r="B47" s="35"/>
      <c r="C47" s="35"/>
      <c r="D47" s="35"/>
      <c r="E47" s="8"/>
      <c r="F47" s="35"/>
      <c r="G47" s="35"/>
      <c r="H47" s="1"/>
      <c r="I47" s="12"/>
      <c r="J47" s="1"/>
      <c r="K47" s="1"/>
      <c r="L47" s="1"/>
      <c r="M47" s="1"/>
      <c r="N47" s="1"/>
      <c r="O47" s="1"/>
    </row>
    <row r="48" spans="1:15" ht="14.25" thickBot="1" thickTop="1">
      <c r="A48" s="44" t="s">
        <v>69</v>
      </c>
      <c r="B48" s="35" t="s">
        <v>9</v>
      </c>
      <c r="C48" s="45">
        <v>2</v>
      </c>
      <c r="D48" s="35"/>
      <c r="E48" s="8" t="s">
        <v>72</v>
      </c>
      <c r="F48" s="35" t="s">
        <v>9</v>
      </c>
      <c r="G48" s="25" t="e">
        <f>C25*I39</f>
        <v>#VALUE!</v>
      </c>
      <c r="H48" s="1" t="s">
        <v>6</v>
      </c>
      <c r="I48" s="25" t="e">
        <f>C25*I37</f>
        <v>#VALUE!</v>
      </c>
      <c r="J48" s="1"/>
      <c r="K48" s="1"/>
      <c r="L48" s="1"/>
      <c r="M48" s="1"/>
      <c r="N48" s="1"/>
      <c r="O48" s="42"/>
    </row>
    <row r="49" spans="1:15" ht="14.25" thickBot="1" thickTop="1">
      <c r="A49" s="44"/>
      <c r="B49" s="35"/>
      <c r="C49" s="45"/>
      <c r="D49" s="35"/>
      <c r="E49" s="8"/>
      <c r="F49" s="35"/>
      <c r="G49" s="61"/>
      <c r="H49" s="1"/>
      <c r="I49" s="61"/>
      <c r="J49" s="1"/>
      <c r="K49" s="1"/>
      <c r="L49" s="1"/>
      <c r="M49" s="1"/>
      <c r="N49" s="1"/>
      <c r="O49" s="1"/>
    </row>
    <row r="50" spans="1:15" ht="14.25" thickBot="1" thickTop="1">
      <c r="A50" s="44"/>
      <c r="B50" s="35"/>
      <c r="C50" s="45" t="s">
        <v>144</v>
      </c>
      <c r="D50" s="35"/>
      <c r="E50" s="8"/>
      <c r="F50" s="35"/>
      <c r="G50" s="15" t="e">
        <f>G44+G46+G48</f>
        <v>#VALUE!</v>
      </c>
      <c r="H50" s="1"/>
      <c r="I50" s="61"/>
      <c r="J50" s="1"/>
      <c r="K50" s="1" t="s">
        <v>145</v>
      </c>
      <c r="L50" s="1"/>
      <c r="M50" s="1"/>
      <c r="N50" s="1"/>
      <c r="O50" s="42"/>
    </row>
    <row r="51" spans="1:15" ht="14.25" thickBot="1" thickTop="1">
      <c r="A51" s="44"/>
      <c r="B51" s="35"/>
      <c r="C51" s="45"/>
      <c r="D51" s="35"/>
      <c r="E51" s="8"/>
      <c r="F51" s="35"/>
      <c r="G51" s="61"/>
      <c r="H51" s="1"/>
      <c r="I51" s="61"/>
      <c r="J51" s="1"/>
      <c r="K51" s="1"/>
      <c r="L51" s="1"/>
      <c r="M51" s="1"/>
      <c r="N51" s="1"/>
      <c r="O51" s="1"/>
    </row>
    <row r="52" spans="1:15" ht="14.25" thickBot="1" thickTop="1">
      <c r="A52" s="44"/>
      <c r="B52" s="35"/>
      <c r="C52" s="45" t="s">
        <v>146</v>
      </c>
      <c r="D52" s="35"/>
      <c r="E52" s="8"/>
      <c r="F52" s="35"/>
      <c r="G52" s="61"/>
      <c r="H52" s="1"/>
      <c r="I52" s="15" t="e">
        <f>I44+I46+I48</f>
        <v>#VALUE!</v>
      </c>
      <c r="J52" s="1"/>
      <c r="K52" s="1" t="s">
        <v>147</v>
      </c>
      <c r="L52" s="1"/>
      <c r="M52" s="1"/>
      <c r="N52" s="1"/>
      <c r="O52" s="42"/>
    </row>
    <row r="53" spans="1:15" ht="13.5" thickTop="1">
      <c r="A53" s="35"/>
      <c r="B53" s="35"/>
      <c r="C53" s="35"/>
      <c r="D53" s="35"/>
      <c r="E53" s="35"/>
      <c r="F53" s="35"/>
      <c r="G53" s="35"/>
      <c r="H53" s="1"/>
      <c r="I53" s="12"/>
      <c r="J53" s="1"/>
      <c r="K53" s="1"/>
      <c r="L53" s="1"/>
      <c r="M53" s="1"/>
      <c r="N53" s="1"/>
      <c r="O53" s="1"/>
    </row>
    <row r="54" spans="1:15" ht="14.25">
      <c r="A54" t="s">
        <v>170</v>
      </c>
      <c r="D54" s="1"/>
      <c r="G54" s="1" t="s">
        <v>171</v>
      </c>
      <c r="H54" s="1"/>
      <c r="I54" s="12"/>
      <c r="J54" s="1"/>
      <c r="K54" s="1"/>
      <c r="L54" s="1"/>
      <c r="M54" s="1"/>
      <c r="N54" s="1"/>
      <c r="O54" s="1"/>
    </row>
    <row r="55" spans="1:15" ht="13.5" thickBot="1">
      <c r="A55" s="35"/>
      <c r="B55" s="35"/>
      <c r="C55" s="35"/>
      <c r="D55" s="35"/>
      <c r="G55" s="35"/>
      <c r="H55" s="1"/>
      <c r="I55" s="12"/>
      <c r="J55" s="1"/>
      <c r="K55" s="1"/>
      <c r="L55" s="1"/>
      <c r="M55" s="1"/>
      <c r="N55" s="1"/>
      <c r="O55" s="1"/>
    </row>
    <row r="56" spans="1:15" ht="14.25" thickBot="1" thickTop="1">
      <c r="A56" s="1" t="s">
        <v>73</v>
      </c>
      <c r="B56" s="1" t="s">
        <v>9</v>
      </c>
      <c r="C56" s="15">
        <f>C7</f>
      </c>
      <c r="D56" s="35"/>
      <c r="G56" s="1" t="s">
        <v>74</v>
      </c>
      <c r="H56" s="1" t="s">
        <v>9</v>
      </c>
      <c r="I56" s="15">
        <f>E7</f>
      </c>
      <c r="J56" s="1"/>
      <c r="K56" s="1"/>
      <c r="L56" s="1"/>
      <c r="M56" s="1"/>
      <c r="N56" s="1"/>
      <c r="O56" s="42"/>
    </row>
    <row r="57" spans="4:15" ht="14.25" thickBot="1" thickTop="1">
      <c r="D57" s="35"/>
      <c r="G57" s="35"/>
      <c r="H57" s="1"/>
      <c r="I57" s="12"/>
      <c r="J57" s="1"/>
      <c r="K57" s="1"/>
      <c r="L57" s="1"/>
      <c r="M57" s="1"/>
      <c r="N57" s="1"/>
      <c r="O57" s="1"/>
    </row>
    <row r="58" spans="1:15" ht="14.25" thickBot="1" thickTop="1">
      <c r="A58" t="s">
        <v>75</v>
      </c>
      <c r="B58" t="s">
        <v>9</v>
      </c>
      <c r="C58" s="19" t="e">
        <f>G44*G44*G44-3*G44*I44*I44</f>
        <v>#VALUE!</v>
      </c>
      <c r="D58" s="1"/>
      <c r="G58" s="1" t="s">
        <v>76</v>
      </c>
      <c r="H58" s="1" t="s">
        <v>9</v>
      </c>
      <c r="I58" s="19" t="e">
        <f>3*G44*G44*I44-I44*I44*I44</f>
        <v>#VALUE!</v>
      </c>
      <c r="L58" s="1"/>
      <c r="M58" s="1"/>
      <c r="N58" s="1"/>
      <c r="O58" s="42"/>
    </row>
    <row r="59" spans="1:15" ht="14.25" thickBot="1" thickTop="1">
      <c r="A59" t="s">
        <v>77</v>
      </c>
      <c r="B59" t="s">
        <v>9</v>
      </c>
      <c r="C59" s="19" t="e">
        <f>G46*G46*G46-3*G46*I46*I46</f>
        <v>#VALUE!</v>
      </c>
      <c r="D59" s="1"/>
      <c r="G59" s="1" t="s">
        <v>78</v>
      </c>
      <c r="H59" s="1" t="s">
        <v>9</v>
      </c>
      <c r="I59" s="19" t="e">
        <f>3*G46*G46*I46-I46*I46*I46</f>
        <v>#VALUE!</v>
      </c>
      <c r="L59" s="1"/>
      <c r="M59" s="1"/>
      <c r="N59" s="1"/>
      <c r="O59" s="42"/>
    </row>
    <row r="60" spans="1:15" ht="14.25" thickBot="1" thickTop="1">
      <c r="A60" t="s">
        <v>79</v>
      </c>
      <c r="B60" t="s">
        <v>9</v>
      </c>
      <c r="C60" s="19" t="e">
        <f>G48*G48*G48-3*G48*I48*I48</f>
        <v>#VALUE!</v>
      </c>
      <c r="D60" s="1"/>
      <c r="G60" s="1" t="s">
        <v>80</v>
      </c>
      <c r="H60" s="1" t="s">
        <v>9</v>
      </c>
      <c r="I60" s="19" t="e">
        <f>3*G48*G48*I48-I48*I48*I48</f>
        <v>#VALUE!</v>
      </c>
      <c r="L60" s="1"/>
      <c r="M60" s="1"/>
      <c r="N60" s="1"/>
      <c r="O60" s="62"/>
    </row>
    <row r="61" spans="1:15" ht="14.25" thickBot="1" thickTop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Flavio</cp:lastModifiedBy>
  <dcterms:created xsi:type="dcterms:W3CDTF">2003-03-06T15:50:21Z</dcterms:created>
  <dcterms:modified xsi:type="dcterms:W3CDTF">2003-05-29T09:54:19Z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